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125" firstSheet="1" activeTab="1"/>
  </bookViews>
  <sheets>
    <sheet name="附件1教育部门" sheetId="6" state="hidden" r:id="rId1"/>
    <sheet name="附件2人社部门" sheetId="7" r:id="rId2"/>
    <sheet name="附件3" sheetId="8" state="hidden" r:id="rId3"/>
    <sheet name="教育免学费过渡表" sheetId="9" state="hidden" r:id="rId4"/>
    <sheet name="教育助学金过渡表" sheetId="10" state="hidden" r:id="rId5"/>
    <sheet name="免学费（人社）" sheetId="11" state="hidden" r:id="rId6"/>
    <sheet name="助学金（人社）" sheetId="12" state="hidden" r:id="rId7"/>
    <sheet name="人社测算" sheetId="13" state="hidden" r:id="rId8"/>
  </sheets>
  <definedNames>
    <definedName name="_xlnm.Print_Titles" localSheetId="0">附件1教育部门!$4:$6</definedName>
    <definedName name="_xlnm.Print_Area" localSheetId="0">附件1教育部门!$A$1:$M$96</definedName>
    <definedName name="_xlnm.Print_Area" localSheetId="1">附件2人社部门!$A$1:$I$29</definedName>
    <definedName name="_xlnm.Print_Titles" localSheetId="3">教育免学费过渡表!$2:$4</definedName>
    <definedName name="_xlnm.Print_Titles" localSheetId="4">教育助学金过渡表!$2:$4</definedName>
  </definedNames>
  <calcPr calcId="144525"/>
</workbook>
</file>

<file path=xl/sharedStrings.xml><?xml version="1.0" encoding="utf-8"?>
<sst xmlns="http://schemas.openxmlformats.org/spreadsheetml/2006/main" count="802" uniqueCount="420">
  <si>
    <t>附件1</t>
  </si>
  <si>
    <t>2023年市（区）中等职业学校学生资助
资金安排表（教育部门）</t>
  </si>
  <si>
    <t>单位：万元</t>
  </si>
  <si>
    <t>市、县（区）</t>
  </si>
  <si>
    <t>2022年教育部门资金情况</t>
  </si>
  <si>
    <t>2023年教育部门资金情况</t>
  </si>
  <si>
    <t>省级应承担资金</t>
  </si>
  <si>
    <t>闽财教指〔2022〕48 号可用资金</t>
  </si>
  <si>
    <t>应追补资金</t>
  </si>
  <si>
    <t>闽财教指〔2022〕117号已下达资金</t>
  </si>
  <si>
    <t>本次下达中央资金</t>
  </si>
  <si>
    <t>2023年可用资金</t>
  </si>
  <si>
    <t>免学费</t>
  </si>
  <si>
    <t>助学金</t>
  </si>
  <si>
    <t>总计</t>
  </si>
  <si>
    <t>福州市</t>
  </si>
  <si>
    <t>福州市本级</t>
  </si>
  <si>
    <t>台江区</t>
  </si>
  <si>
    <t>仓山区</t>
  </si>
  <si>
    <t>马尾区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</si>
  <si>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</si>
  <si>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</si>
  <si>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</si>
  <si>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</si>
  <si>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</si>
  <si>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</si>
  <si>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</si>
  <si>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高新区管委会</t>
  </si>
  <si>
    <t>莆田市</t>
  </si>
  <si>
    <t>莆田市本级</t>
  </si>
  <si>
    <t>城厢区</t>
  </si>
  <si>
    <t>助学金原从历年结余中安排使用，2022年省级已使用完毕</t>
  </si>
  <si>
    <t>涵江区</t>
  </si>
  <si>
    <t>荔城区</t>
  </si>
  <si>
    <t>秀屿区</t>
  </si>
  <si>
    <t>仙游县</t>
  </si>
  <si>
    <t>三明市</t>
  </si>
  <si>
    <t>三明市本级</t>
  </si>
  <si>
    <t>明溪县</t>
  </si>
  <si>
    <t>清流县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</si>
  <si>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</si>
  <si>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</si>
  <si>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</si>
  <si>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</si>
  <si>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</si>
  <si>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</si>
  <si>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</si>
  <si>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</t>
  </si>
  <si>
    <t>泉州市本级</t>
  </si>
  <si>
    <t>鲤城区</t>
  </si>
  <si>
    <t>丰泽区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</si>
  <si>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</si>
  <si>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</si>
  <si>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</si>
  <si>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</si>
  <si>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</si>
  <si>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</si>
  <si>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</si>
  <si>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</si>
  <si>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泉州市台商投资区</t>
  </si>
  <si>
    <t>漳州市</t>
  </si>
  <si>
    <t>漳州市本级</t>
  </si>
  <si>
    <t>芗城区</t>
  </si>
  <si>
    <t>云霄县</t>
  </si>
  <si>
    <t>助学金从历年结余中安排使用</t>
  </si>
  <si>
    <t>漳浦县</t>
  </si>
  <si>
    <t>诏安县</t>
  </si>
  <si>
    <t>长泰区</t>
  </si>
  <si>
    <t>东山县</t>
  </si>
  <si>
    <t>南靖县</t>
  </si>
  <si>
    <t>平和县</t>
  </si>
  <si>
    <t>华安县</t>
  </si>
  <si>
    <t>龙海区</t>
  </si>
  <si>
    <t>漳州市台商投资区</t>
  </si>
  <si>
    <t>南平市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</si>
  <si>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</si>
  <si>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</si>
  <si>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</si>
  <si>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</si>
  <si>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</si>
  <si>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</si>
  <si>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</si>
  <si>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</si>
  <si>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</si>
  <si>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</si>
  <si>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龙岩市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</si>
  <si>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</si>
  <si>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</si>
  <si>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</si>
  <si>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</si>
  <si>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</si>
  <si>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</si>
  <si>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</si>
  <si>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</si>
  <si>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</t>
  </si>
  <si>
    <t>宁德市本级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</si>
  <si>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</si>
  <si>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</si>
  <si>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</si>
  <si>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</si>
  <si>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</si>
  <si>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</si>
  <si>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</si>
  <si>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</si>
  <si>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</si>
  <si>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</si>
  <si>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附件1-2</t>
  </si>
  <si>
    <t>2025年市、县（区）中等职业学校学生资助
资金安排表（人社部门）</t>
  </si>
  <si>
    <t>单位名称</t>
  </si>
  <si>
    <t>2025年应下达资金</t>
  </si>
  <si>
    <t>本次下达资金合计</t>
  </si>
  <si>
    <t>计</t>
  </si>
  <si>
    <t>闽财教指〔2024〕89号已下达资金</t>
  </si>
  <si>
    <t>本次下达资金</t>
  </si>
  <si>
    <t>合计</t>
  </si>
  <si>
    <t>泉州台商投资区</t>
  </si>
  <si>
    <t>漳州台商投资区</t>
  </si>
  <si>
    <t>漳州高新区</t>
  </si>
  <si>
    <t>附件3</t>
  </si>
  <si>
    <r>
      <rPr>
        <sz val="18"/>
        <rFont val="方正小标宋简体"/>
        <charset val="134"/>
      </rPr>
      <t>专项转移支付绩效目标表</t>
    </r>
    <r>
      <rPr>
        <b/>
        <sz val="16"/>
        <rFont val="宋体"/>
        <charset val="134"/>
      </rPr>
      <t xml:space="preserve">
</t>
    </r>
    <r>
      <rPr>
        <sz val="14"/>
        <rFont val="宋体"/>
        <charset val="134"/>
      </rPr>
      <t>（2023年度）</t>
    </r>
  </si>
  <si>
    <t>项目名称</t>
  </si>
  <si>
    <t>中等职业学校学生资助</t>
  </si>
  <si>
    <t>主管部门（单位）名称及部门预算编码</t>
  </si>
  <si>
    <t>福建省教育厅</t>
  </si>
  <si>
    <t>补助区域</t>
  </si>
  <si>
    <t>各设区市</t>
  </si>
  <si>
    <t>资金情况
（万元）</t>
  </si>
  <si>
    <t xml:space="preserve"> 资金总额：</t>
  </si>
  <si>
    <t xml:space="preserve">     其中：财政拨款</t>
  </si>
  <si>
    <t xml:space="preserve">           其他资金</t>
  </si>
  <si>
    <t>总体目标</t>
  </si>
  <si>
    <t>目标1：普通高中教育各项国家资助按规定得到落实；
目标2：教育公平显著提升，满足家庭经济困难学生基本学习生活需要。</t>
  </si>
  <si>
    <t>绩
效
指
标</t>
  </si>
  <si>
    <t>一级
指标</t>
  </si>
  <si>
    <t>二级指标</t>
  </si>
  <si>
    <t>三级指标</t>
  </si>
  <si>
    <t>指标解释</t>
  </si>
  <si>
    <t>区域目标值</t>
  </si>
  <si>
    <t>产
出
指
标</t>
  </si>
  <si>
    <t>成本指标</t>
  </si>
  <si>
    <t>中职免学费政策，补助标准：全日制涉农专业学生免学费每生每学年2400元，非涉农专业学生每生每学年2100元，艺术院校全日制艺术类专业学生、医药卫生院校全日制医学卫生类专业学生、技工学校的数控机床加工、模具设计制造与维修、电气工程全日制高级技工专业（仅指高中起点两年制）学生每生每学年分别为3600元、3000、3200元</t>
  </si>
  <si>
    <t>补助标准：全日制涉农专业学生免学费每生每学年2400元，非涉农专业学生每生每学年2100元，艺术院校全日制艺术类专业学生、医药卫生院校全日制医学卫生类专业学生、技工学校的数控机床加工、模具设计制造与维修、电气工程全日制高级技工专业（仅指高中起点两年制）学生每生每学年分别为3600元、3000、3200元</t>
  </si>
  <si>
    <t>不低于省定标准，及时足额下达</t>
  </si>
  <si>
    <t>实施中职国家助学金政策。每生每年2000元</t>
  </si>
  <si>
    <t>补助标准：每生每年2000元</t>
  </si>
  <si>
    <t>数量指标</t>
  </si>
  <si>
    <t>免学费受助学生人数（分春、秋两个学期统计）</t>
  </si>
  <si>
    <t>按要求认定受助学生</t>
  </si>
  <si>
    <t>福州市约150000人次</t>
  </si>
  <si>
    <t>莆田市约50000人次</t>
  </si>
  <si>
    <t>三明市约32000人次</t>
  </si>
  <si>
    <t>泉州市约170000人次</t>
  </si>
  <si>
    <t>漳州市约90000人次</t>
  </si>
  <si>
    <t>南平市约35000人次</t>
  </si>
  <si>
    <t>龙岩市约60000人次</t>
  </si>
  <si>
    <t>宁德市约40000人次</t>
  </si>
  <si>
    <t>平潭综合实验区约2000人次</t>
  </si>
  <si>
    <t>国家助学金受助学生人数（分春、秋两个学期统计）</t>
  </si>
  <si>
    <t>福州市约7000人次</t>
  </si>
  <si>
    <t>莆田市约2000人次</t>
  </si>
  <si>
    <t>三明市约2700人次</t>
  </si>
  <si>
    <t>泉州市约9000人次</t>
  </si>
  <si>
    <t>漳州市约5300人次</t>
  </si>
  <si>
    <t>南平市约3000人次</t>
  </si>
  <si>
    <t>龙岩市约6000人次</t>
  </si>
  <si>
    <t>宁德市约4000人次</t>
  </si>
  <si>
    <t>平潭综合实验区约100人次</t>
  </si>
  <si>
    <t>中职国家奖学金奖励人数</t>
  </si>
  <si>
    <t>按下达名额</t>
  </si>
  <si>
    <t>质量指标</t>
  </si>
  <si>
    <t>中职阶段应受助学生受助比例</t>
  </si>
  <si>
    <t>时效指标</t>
  </si>
  <si>
    <t>奖助学金按规定及时发放率</t>
  </si>
  <si>
    <t>效益
指标</t>
  </si>
  <si>
    <t>社会效益
指标</t>
  </si>
  <si>
    <t>在中职国家助学金名额分配时，结合实际向脱贫地区倾斜</t>
  </si>
  <si>
    <t>是</t>
  </si>
  <si>
    <t>满意度
指标</t>
  </si>
  <si>
    <t>服务对象
满意度指标</t>
  </si>
  <si>
    <t>师生满意度</t>
  </si>
  <si>
    <t>≥85%</t>
  </si>
  <si>
    <t>注：指标解释是对绩效目标三级指标进行解释说明，包括计算方法、评分标准、指标出处、具体内容、上年度数值等</t>
  </si>
  <si>
    <t>2022年市、县（区）中等职业学校学生免学费明细表（教育部门）</t>
  </si>
  <si>
    <t>分专业统计受助学生人数</t>
  </si>
  <si>
    <t>免学费财政补助资金测算情况</t>
  </si>
  <si>
    <t>分担比例</t>
  </si>
  <si>
    <t>人数合计</t>
  </si>
  <si>
    <t>一般专业</t>
  </si>
  <si>
    <t>涉农专业</t>
  </si>
  <si>
    <t>医学专业</t>
  </si>
  <si>
    <t>艺术专业</t>
  </si>
  <si>
    <t>免学费资金合计</t>
  </si>
  <si>
    <t>免学费资金分担情况</t>
  </si>
  <si>
    <t>闽财教指〔2022〕48号</t>
  </si>
  <si>
    <t>结余资金(负数为有结余）</t>
  </si>
  <si>
    <t>应下达（按秋季学期测算）</t>
  </si>
  <si>
    <t>已下达</t>
  </si>
  <si>
    <t>本次应下达</t>
  </si>
  <si>
    <t>春季</t>
  </si>
  <si>
    <t>秋季</t>
  </si>
  <si>
    <t>其它专业</t>
  </si>
  <si>
    <t>省级</t>
  </si>
  <si>
    <t>市县区</t>
  </si>
  <si>
    <t>福州市小计</t>
  </si>
  <si>
    <t>福州高新技术产业开发区</t>
  </si>
  <si>
    <t>莆田市小计</t>
  </si>
  <si>
    <t>三明市小计</t>
  </si>
  <si>
    <t>泉州市小计</t>
  </si>
  <si>
    <t>漳州市小计</t>
  </si>
  <si>
    <t>新增58名艺术院校艺术专业</t>
  </si>
  <si>
    <t>南平市小计</t>
  </si>
  <si>
    <t>龙岩市小计</t>
  </si>
  <si>
    <t>宁德市小计</t>
  </si>
  <si>
    <t>2022年市、县（区）中等职业学校学生国家助学金明细表（教育部门）</t>
  </si>
  <si>
    <t>2022年春季学期人数</t>
  </si>
  <si>
    <t>2022年秋季学期人数</t>
  </si>
  <si>
    <t>助学金分担情况</t>
  </si>
  <si>
    <t>本次下达</t>
  </si>
  <si>
    <t>提前下达2023年市、县（区）中等职业学校全日制学生免学费补助资金安排表</t>
  </si>
  <si>
    <t>单位：人、万元</t>
  </si>
  <si>
    <t>预计2023年中职免学费受助人数</t>
  </si>
  <si>
    <t>省级财政应承担资金</t>
  </si>
  <si>
    <t>备注</t>
  </si>
  <si>
    <t>教育部门</t>
  </si>
  <si>
    <t>人社部门</t>
  </si>
  <si>
    <t>2022年已提前下达的资金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</si>
  <si>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</si>
  <si>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</si>
  <si>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</si>
  <si>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</si>
  <si>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</si>
  <si>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</si>
  <si>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</si>
  <si>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</si>
  <si>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</si>
  <si>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福州市合计</t>
  </si>
  <si>
    <t>福州市属</t>
  </si>
  <si>
    <t>2022年秋季学期累计结余696.5312万元，结转2023年度使用。</t>
  </si>
  <si>
    <t>台江</t>
  </si>
  <si>
    <t>仓山</t>
  </si>
  <si>
    <t>马尾</t>
  </si>
  <si>
    <t>闽侯</t>
  </si>
  <si>
    <t>闽清</t>
  </si>
  <si>
    <t>福清</t>
  </si>
  <si>
    <t>永泰</t>
  </si>
  <si>
    <t>长乐</t>
  </si>
  <si>
    <t>连江</t>
  </si>
  <si>
    <t>罗源</t>
  </si>
  <si>
    <t>宁德市合计</t>
  </si>
  <si>
    <t>宁德市属</t>
  </si>
  <si>
    <t>蕉城</t>
  </si>
  <si>
    <t>福安</t>
  </si>
  <si>
    <t>福鼎</t>
  </si>
  <si>
    <t>霞浦</t>
  </si>
  <si>
    <t>寿宁</t>
  </si>
  <si>
    <t>周宁</t>
  </si>
  <si>
    <t>屏南</t>
  </si>
  <si>
    <t>古田</t>
  </si>
  <si>
    <t>柘荣</t>
  </si>
  <si>
    <t>莆田市合计</t>
  </si>
  <si>
    <t>莆田市属</t>
  </si>
  <si>
    <t>2022年秋季学期累计结余34.56万元，结转2023年度使用。</t>
  </si>
  <si>
    <t>荔城</t>
  </si>
  <si>
    <t>城厢</t>
  </si>
  <si>
    <t>涵江</t>
  </si>
  <si>
    <t>秀屿</t>
  </si>
  <si>
    <t>仙游</t>
  </si>
  <si>
    <t>泉州市合计</t>
  </si>
  <si>
    <t>泉州市属</t>
  </si>
  <si>
    <t>鲤城</t>
  </si>
  <si>
    <t>丰泽</t>
  </si>
  <si>
    <t>洛江</t>
  </si>
  <si>
    <t>晋江</t>
  </si>
  <si>
    <t>惠安</t>
  </si>
  <si>
    <t>南安</t>
  </si>
  <si>
    <t>安溪</t>
  </si>
  <si>
    <t>永春</t>
  </si>
  <si>
    <t>德化</t>
  </si>
  <si>
    <t>石狮</t>
  </si>
  <si>
    <t>漳州市合计</t>
  </si>
  <si>
    <t>漳州市属</t>
  </si>
  <si>
    <t>龙海</t>
  </si>
  <si>
    <t>长泰</t>
  </si>
  <si>
    <t>漳浦</t>
  </si>
  <si>
    <t>华安</t>
  </si>
  <si>
    <t>东山</t>
  </si>
  <si>
    <t>云霄</t>
  </si>
  <si>
    <t>平和</t>
  </si>
  <si>
    <t>诏安</t>
  </si>
  <si>
    <t>龙文</t>
  </si>
  <si>
    <t>南靖</t>
  </si>
  <si>
    <t>龙岩市合计</t>
  </si>
  <si>
    <t>龙岩市属</t>
  </si>
  <si>
    <t>新罗</t>
  </si>
  <si>
    <t>永定</t>
  </si>
  <si>
    <t>上杭</t>
  </si>
  <si>
    <t>武平</t>
  </si>
  <si>
    <t>长汀</t>
  </si>
  <si>
    <t>连城</t>
  </si>
  <si>
    <t>漳平</t>
  </si>
  <si>
    <t>三明市合计</t>
  </si>
  <si>
    <t>三明市属</t>
  </si>
  <si>
    <t>尤溪</t>
  </si>
  <si>
    <t>将乐</t>
  </si>
  <si>
    <t>泰宁</t>
  </si>
  <si>
    <t>建宁</t>
  </si>
  <si>
    <t>清流</t>
  </si>
  <si>
    <t>明溪</t>
  </si>
  <si>
    <t>永安</t>
  </si>
  <si>
    <t>大田</t>
  </si>
  <si>
    <t>南平市合计</t>
  </si>
  <si>
    <t>南平市属</t>
  </si>
  <si>
    <t>2022年秋季学期累计结余56.98万元，结转2023年度使用。</t>
  </si>
  <si>
    <t>延平</t>
  </si>
  <si>
    <t>建瓯</t>
  </si>
  <si>
    <t>2022年秋季学期累计结余32.245万元，结转2023年度使用。</t>
  </si>
  <si>
    <t>顺昌</t>
  </si>
  <si>
    <t>邵武</t>
  </si>
  <si>
    <t>光泽</t>
  </si>
  <si>
    <t>武夷山</t>
  </si>
  <si>
    <t>浦城</t>
  </si>
  <si>
    <t>松溪</t>
  </si>
  <si>
    <t>政和</t>
  </si>
  <si>
    <t>附件4</t>
  </si>
  <si>
    <t>下达2023年市、县（区）中等职业学校全日制学生国家助学金资金安排表</t>
  </si>
  <si>
    <t>单位:人、万元</t>
  </si>
  <si>
    <t>2023年预计受助学生数</t>
  </si>
  <si>
    <t>省级财政下达资金</t>
  </si>
  <si>
    <t>2022年已提前下达资金</t>
  </si>
  <si>
    <t>22秋学期累计结余89.382万元，结转23年使用。另外市局申请退回77万元，目前该指标已由市财政直接退回省财政。</t>
  </si>
  <si>
    <t xml:space="preserve">          </t>
  </si>
  <si>
    <t>22秋学期累计结余37.192万元，结转23年使用。</t>
  </si>
  <si>
    <t>22秋季学期累计结余16.449万元，结转23年度使用。</t>
  </si>
  <si>
    <t>22秋季学期累计结余21.736万元，结转23年度使用。</t>
  </si>
  <si>
    <t>22秋季学期累计结余1.69万元，结转23年度使用。</t>
  </si>
  <si>
    <t>22秋季学期累计结余133.312万元，结转23年度使用。</t>
  </si>
  <si>
    <t>22秋季学期累计结余1.08万元，结转23年度使用。</t>
  </si>
  <si>
    <t>22秋季学期累计结余37.228万元，结转23年度使用。</t>
  </si>
  <si>
    <t>22秋季学期累计结余15.599万元，结转23年度使用。</t>
  </si>
  <si>
    <t>人社厅测算表</t>
  </si>
  <si>
    <t>序
号</t>
  </si>
  <si>
    <t>属地</t>
  </si>
  <si>
    <t>学校名称</t>
  </si>
  <si>
    <t>学籍数</t>
  </si>
  <si>
    <t>免学费补助金</t>
  </si>
  <si>
    <t>省级分担比例</t>
  </si>
  <si>
    <t xml:space="preserve">省级财政承担金额
</t>
  </si>
  <si>
    <t>2022年度已经提前下达2023年资金</t>
  </si>
  <si>
    <t>22年秋季学期累计结余</t>
  </si>
  <si>
    <t>本申请下达</t>
  </si>
  <si>
    <t>本次取整下达</t>
  </si>
  <si>
    <t>数控等高级工专业</t>
  </si>
  <si>
    <t>其他一般专业</t>
  </si>
  <si>
    <t>4=1+2+3</t>
  </si>
  <si>
    <t>5=1*0.24</t>
  </si>
  <si>
    <t>6=2*
0.32</t>
  </si>
  <si>
    <t>7=3*
0.21</t>
  </si>
  <si>
    <t>8=5+6+7</t>
  </si>
  <si>
    <t>10=9*8*0.1</t>
  </si>
  <si>
    <t>福州</t>
  </si>
  <si>
    <t>福州第一技师学院</t>
  </si>
  <si>
    <t>福州第二技师学院</t>
  </si>
  <si>
    <t>福州市旅游技术学校</t>
  </si>
  <si>
    <t>福建中华技师学院</t>
  </si>
  <si>
    <t>福建省新华技术学校</t>
  </si>
  <si>
    <t>福建省东南技术学校</t>
  </si>
  <si>
    <t>福建财茂工业技术学校</t>
  </si>
  <si>
    <t>福建省闽江职业技术学校</t>
  </si>
  <si>
    <t>福建省飞毛腿技师学院</t>
  </si>
  <si>
    <t>福建省新东方技工学校</t>
  </si>
  <si>
    <t>福州连江县技工学校</t>
  </si>
  <si>
    <t>宁德</t>
  </si>
  <si>
    <t>宁德技师学院</t>
  </si>
  <si>
    <t>福建省宁德市交通技术学校</t>
  </si>
  <si>
    <t>宁德市本级小计</t>
  </si>
  <si>
    <t>宁德市古田中等技术学校</t>
  </si>
  <si>
    <t>古田县小计</t>
  </si>
  <si>
    <t>莆田</t>
  </si>
  <si>
    <t>福建省莆田市技工学校</t>
  </si>
  <si>
    <t>莆田市理工技术学校</t>
  </si>
  <si>
    <t>泉州</t>
  </si>
  <si>
    <t>泉州市高级技工学校</t>
  </si>
  <si>
    <t>泉州城市工程技术学校</t>
  </si>
  <si>
    <t>泉州市海丝商贸职业技术学校</t>
  </si>
  <si>
    <t>泉州市南方科技职业技术学校</t>
  </si>
  <si>
    <t>泉州市国励工贸职业技术学校</t>
  </si>
  <si>
    <t>泉州市本级小计</t>
  </si>
  <si>
    <t>泉州市惠安技术学校</t>
  </si>
  <si>
    <t>泉州市云扬航空职业技术学校</t>
  </si>
  <si>
    <t>惠安小计</t>
  </si>
  <si>
    <t>漳州</t>
  </si>
  <si>
    <t>漳州技师学院</t>
  </si>
  <si>
    <t>漳州市本级小计</t>
  </si>
  <si>
    <t>台投区</t>
  </si>
  <si>
    <t>福建华夏高级技工学校</t>
  </si>
  <si>
    <t>台商投资区小计</t>
  </si>
  <si>
    <t>漳州市平和技工学校</t>
  </si>
  <si>
    <t>平和县小计</t>
  </si>
  <si>
    <t>龙岩</t>
  </si>
  <si>
    <t>龙岩技师学院（龙岩市高级技校）</t>
  </si>
  <si>
    <t>龙岩市交通职业技术学校</t>
  </si>
  <si>
    <t>龙岩市人才职业技术学校</t>
  </si>
  <si>
    <t>龙岩市龙翔职业技术学校</t>
  </si>
  <si>
    <t>龙岩市龙辉职业技术学校</t>
  </si>
  <si>
    <t>三明</t>
  </si>
  <si>
    <t>三明市高级技工学校</t>
  </si>
  <si>
    <t>三明技师学院</t>
  </si>
  <si>
    <t>三明市第二高级技工学校</t>
  </si>
  <si>
    <t>福建三明中艺技术学校</t>
  </si>
  <si>
    <t>三明市本级合计</t>
  </si>
  <si>
    <t>永安市技校</t>
  </si>
  <si>
    <t>永安市小计</t>
  </si>
  <si>
    <t>福建省南平技师学院</t>
  </si>
  <si>
    <t>福建省南平市闽北高级技工学校</t>
  </si>
  <si>
    <t>南平市交通中等技术学校</t>
  </si>
  <si>
    <t>南平市本级小计</t>
  </si>
  <si>
    <t>福建省建瓯市技工学校</t>
  </si>
  <si>
    <t>建瓯市小计</t>
  </si>
  <si>
    <t>＿</t>
  </si>
  <si>
    <t>全省合计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</si>
</sst>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7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0"/>
      <name val="宋体"/>
      <charset val="134"/>
    </font>
    <font>
      <sz val="14"/>
      <color rgb="FFFF0000"/>
      <name val="仿宋_GB2312"/>
      <charset val="134"/>
    </font>
    <font>
      <b/>
      <sz val="10"/>
      <name val="宋体"/>
      <charset val="134"/>
    </font>
    <font>
      <sz val="14"/>
      <name val="宋体"/>
      <charset val="134"/>
    </font>
    <font>
      <sz val="10"/>
      <color rgb="FFFF0000"/>
      <name val="宋体"/>
      <charset val="134"/>
    </font>
    <font>
      <b/>
      <sz val="14"/>
      <name val="仿宋_GB2312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sz val="9"/>
      <name val="宋体"/>
      <charset val="134"/>
    </font>
    <font>
      <sz val="12"/>
      <name val="仿宋"/>
      <charset val="134"/>
    </font>
    <font>
      <sz val="14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sz val="10"/>
      <color indexed="8"/>
      <name val="仿宋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9"/>
      <name val="仿宋"/>
      <charset val="134"/>
    </font>
    <font>
      <sz val="9"/>
      <color indexed="8"/>
      <name val="仿宋"/>
      <charset val="134"/>
    </font>
    <font>
      <sz val="11"/>
      <name val="Arial"/>
      <charset val="134"/>
    </font>
    <font>
      <sz val="11"/>
      <color rgb="FFFF0000"/>
      <name val="仿宋"/>
      <charset val="134"/>
    </font>
    <font>
      <sz val="11"/>
      <color indexed="8"/>
      <name val="仿宋"/>
      <charset val="134"/>
    </font>
    <font>
      <sz val="8"/>
      <name val="仿宋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6"/>
      <name val="黑体"/>
      <charset val="134"/>
    </font>
    <font>
      <sz val="12"/>
      <name val="CESI黑体-GB13000"/>
      <charset val="134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1"/>
      <color theme="1"/>
      <name val="CESI黑体-GB13000"/>
      <charset val="134"/>
    </font>
    <font>
      <b/>
      <sz val="10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51" fillId="3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5" fillId="0" borderId="21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50" fillId="34" borderId="0" applyNumberFormat="0" applyBorder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64" fillId="23" borderId="22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0" fillId="2" borderId="0" applyNumberFormat="0" applyBorder="0" applyAlignment="0" applyProtection="0">
      <alignment vertical="center"/>
    </xf>
    <xf numFmtId="0" fontId="62" fillId="30" borderId="22" applyNumberFormat="0" applyAlignment="0" applyProtection="0">
      <alignment vertical="center"/>
    </xf>
    <xf numFmtId="0" fontId="56" fillId="23" borderId="17" applyNumberFormat="0" applyAlignment="0" applyProtection="0">
      <alignment vertical="center"/>
    </xf>
    <xf numFmtId="0" fontId="60" fillId="26" borderId="20" applyNumberFormat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" fillId="0" borderId="0"/>
    <xf numFmtId="0" fontId="50" fillId="39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</cellStyleXfs>
  <cellXfs count="2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1" xfId="47" applyFont="1" applyFill="1" applyBorder="1" applyAlignment="1">
      <alignment horizontal="center" vertical="center" wrapText="1"/>
    </xf>
    <xf numFmtId="0" fontId="4" fillId="0" borderId="1" xfId="47" applyFont="1" applyFill="1" applyBorder="1" applyAlignment="1">
      <alignment horizontal="center" vertical="center"/>
    </xf>
    <xf numFmtId="0" fontId="5" fillId="0" borderId="1" xfId="47" applyFont="1" applyFill="1" applyBorder="1" applyAlignment="1">
      <alignment horizontal="center" vertical="center" wrapText="1"/>
    </xf>
    <xf numFmtId="0" fontId="6" fillId="0" borderId="1" xfId="47" applyFont="1" applyFill="1" applyBorder="1" applyAlignment="1">
      <alignment horizontal="center" vertical="center"/>
    </xf>
    <xf numFmtId="0" fontId="6" fillId="0" borderId="1" xfId="47" applyFont="1" applyFill="1" applyBorder="1" applyAlignment="1">
      <alignment horizontal="center" vertical="center" wrapText="1"/>
    </xf>
    <xf numFmtId="0" fontId="7" fillId="0" borderId="1" xfId="47" applyFont="1" applyFill="1" applyBorder="1" applyAlignment="1">
      <alignment horizontal="center" vertical="center"/>
    </xf>
    <xf numFmtId="0" fontId="4" fillId="0" borderId="2" xfId="47" applyFont="1" applyFill="1" applyBorder="1" applyAlignment="1">
      <alignment horizontal="center" vertical="center"/>
    </xf>
    <xf numFmtId="0" fontId="4" fillId="0" borderId="1" xfId="47" applyFont="1" applyFill="1" applyBorder="1" applyAlignment="1">
      <alignment horizontal="justify" vertical="center"/>
    </xf>
    <xf numFmtId="0" fontId="4" fillId="0" borderId="3" xfId="47" applyFont="1" applyFill="1" applyBorder="1" applyAlignment="1">
      <alignment horizontal="center" vertical="center"/>
    </xf>
    <xf numFmtId="0" fontId="8" fillId="0" borderId="1" xfId="47" applyFont="1" applyFill="1" applyBorder="1" applyAlignment="1">
      <alignment horizontal="justify" vertical="center"/>
    </xf>
    <xf numFmtId="0" fontId="4" fillId="0" borderId="4" xfId="47" applyFont="1" applyFill="1" applyBorder="1" applyAlignment="1">
      <alignment horizontal="center" vertical="center"/>
    </xf>
    <xf numFmtId="0" fontId="9" fillId="0" borderId="1" xfId="47" applyFont="1" applyFill="1" applyBorder="1" applyAlignment="1">
      <alignment horizontal="center" vertical="center"/>
    </xf>
    <xf numFmtId="0" fontId="10" fillId="0" borderId="5" xfId="47" applyFont="1" applyFill="1" applyBorder="1" applyAlignment="1">
      <alignment horizontal="center" vertical="center"/>
    </xf>
    <xf numFmtId="0" fontId="10" fillId="0" borderId="6" xfId="47" applyFont="1" applyFill="1" applyBorder="1" applyAlignment="1">
      <alignment horizontal="center" vertical="center"/>
    </xf>
    <xf numFmtId="0" fontId="10" fillId="0" borderId="7" xfId="47" applyFont="1" applyFill="1" applyBorder="1" applyAlignment="1">
      <alignment horizontal="center" vertical="center"/>
    </xf>
    <xf numFmtId="0" fontId="4" fillId="0" borderId="5" xfId="47" applyFont="1" applyFill="1" applyBorder="1" applyAlignment="1">
      <alignment horizontal="center" vertical="center"/>
    </xf>
    <xf numFmtId="0" fontId="4" fillId="0" borderId="6" xfId="47" applyFont="1" applyFill="1" applyBorder="1" applyAlignment="1">
      <alignment horizontal="center" vertical="center"/>
    </xf>
    <xf numFmtId="0" fontId="4" fillId="0" borderId="7" xfId="47" applyFont="1" applyFill="1" applyBorder="1" applyAlignment="1">
      <alignment horizontal="justify" vertical="center"/>
    </xf>
    <xf numFmtId="0" fontId="4" fillId="0" borderId="2" xfId="47" applyFont="1" applyFill="1" applyBorder="1" applyAlignment="1">
      <alignment horizontal="justify" vertical="center"/>
    </xf>
    <xf numFmtId="0" fontId="4" fillId="0" borderId="4" xfId="47" applyFont="1" applyFill="1" applyBorder="1" applyAlignment="1">
      <alignment horizontal="justify" vertical="center"/>
    </xf>
    <xf numFmtId="0" fontId="5" fillId="0" borderId="1" xfId="47" applyFont="1" applyFill="1" applyBorder="1" applyAlignment="1">
      <alignment horizontal="center" vertical="center"/>
    </xf>
    <xf numFmtId="0" fontId="8" fillId="0" borderId="1" xfId="47" applyFont="1" applyFill="1" applyBorder="1" applyAlignment="1">
      <alignment horizontal="left" vertical="center"/>
    </xf>
    <xf numFmtId="0" fontId="4" fillId="0" borderId="1" xfId="47" applyFont="1" applyFill="1" applyBorder="1" applyAlignment="1">
      <alignment horizontal="left" vertical="center"/>
    </xf>
    <xf numFmtId="0" fontId="4" fillId="0" borderId="7" xfId="47" applyFont="1" applyFill="1" applyBorder="1" applyAlignment="1">
      <alignment horizontal="center" vertical="center"/>
    </xf>
    <xf numFmtId="0" fontId="11" fillId="0" borderId="1" xfId="47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1" xfId="47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2" fillId="0" borderId="1" xfId="47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7" fillId="0" borderId="0" xfId="47" applyFont="1" applyFill="1" applyAlignment="1">
      <alignment horizontal="center" vertical="center"/>
    </xf>
    <xf numFmtId="0" fontId="7" fillId="0" borderId="0" xfId="47" applyFont="1" applyFill="1" applyAlignment="1"/>
    <xf numFmtId="0" fontId="17" fillId="0" borderId="0" xfId="0" applyFont="1" applyFill="1" applyBorder="1" applyAlignment="1">
      <alignment vertical="center"/>
    </xf>
    <xf numFmtId="0" fontId="18" fillId="0" borderId="0" xfId="0" applyNumberFormat="1" applyFont="1" applyFill="1" applyBorder="1" applyAlignment="1"/>
    <xf numFmtId="0" fontId="19" fillId="0" borderId="0" xfId="0" applyNumberFormat="1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/>
    <xf numFmtId="0" fontId="17" fillId="2" borderId="0" xfId="0" applyFont="1" applyFill="1" applyBorder="1" applyAlignment="1" applyProtection="1">
      <alignment vertical="center"/>
      <protection locked="0"/>
    </xf>
    <xf numFmtId="0" fontId="17" fillId="3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" vertical="center" wrapText="1"/>
    </xf>
    <xf numFmtId="0" fontId="23" fillId="0" borderId="1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/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3" fillId="0" borderId="0" xfId="18" applyFont="1">
      <alignment vertical="center"/>
    </xf>
    <xf numFmtId="0" fontId="13" fillId="0" borderId="0" xfId="18" applyFont="1" applyAlignment="1">
      <alignment horizontal="center" vertical="center"/>
    </xf>
    <xf numFmtId="0" fontId="3" fillId="0" borderId="0" xfId="18" applyFont="1" applyAlignment="1">
      <alignment horizontal="right" vertical="center"/>
    </xf>
    <xf numFmtId="0" fontId="20" fillId="0" borderId="2" xfId="18" applyFont="1" applyFill="1" applyBorder="1" applyAlignment="1">
      <alignment horizontal="center" vertical="center" wrapText="1"/>
    </xf>
    <xf numFmtId="0" fontId="20" fillId="0" borderId="1" xfId="18" applyFont="1" applyFill="1" applyBorder="1" applyAlignment="1">
      <alignment horizontal="center" vertical="center" wrapText="1"/>
    </xf>
    <xf numFmtId="0" fontId="20" fillId="0" borderId="3" xfId="18" applyFont="1" applyFill="1" applyBorder="1" applyAlignment="1">
      <alignment horizontal="center" vertical="center" wrapText="1"/>
    </xf>
    <xf numFmtId="0" fontId="20" fillId="0" borderId="4" xfId="18" applyFont="1" applyFill="1" applyBorder="1" applyAlignment="1">
      <alignment horizontal="center" vertical="center" wrapText="1"/>
    </xf>
    <xf numFmtId="0" fontId="20" fillId="4" borderId="1" xfId="18" applyFont="1" applyFill="1" applyBorder="1" applyAlignment="1">
      <alignment horizontal="center" vertical="center" wrapText="1"/>
    </xf>
    <xf numFmtId="0" fontId="20" fillId="5" borderId="1" xfId="18" applyFont="1" applyFill="1" applyBorder="1" applyAlignment="1">
      <alignment horizontal="center" vertical="center" wrapText="1"/>
    </xf>
    <xf numFmtId="0" fontId="27" fillId="0" borderId="1" xfId="18" applyFont="1" applyFill="1" applyBorder="1" applyAlignment="1">
      <alignment horizontal="center" vertical="center" wrapText="1"/>
    </xf>
    <xf numFmtId="0" fontId="20" fillId="0" borderId="1" xfId="18" applyFont="1" applyBorder="1" applyAlignment="1">
      <alignment horizontal="center" vertical="center"/>
    </xf>
    <xf numFmtId="0" fontId="20" fillId="0" borderId="1" xfId="18" applyFont="1" applyFill="1" applyBorder="1" applyAlignment="1">
      <alignment horizontal="center" vertical="center"/>
    </xf>
    <xf numFmtId="0" fontId="20" fillId="5" borderId="1" xfId="18" applyFont="1" applyFill="1" applyBorder="1" applyAlignment="1">
      <alignment horizontal="center" vertical="center"/>
    </xf>
    <xf numFmtId="0" fontId="28" fillId="5" borderId="1" xfId="18" applyFont="1" applyFill="1" applyBorder="1" applyAlignment="1">
      <alignment horizontal="center" vertical="center" wrapText="1"/>
    </xf>
    <xf numFmtId="0" fontId="20" fillId="0" borderId="5" xfId="18" applyFont="1" applyFill="1" applyBorder="1" applyAlignment="1">
      <alignment horizontal="center" vertical="center" wrapText="1"/>
    </xf>
    <xf numFmtId="0" fontId="20" fillId="0" borderId="6" xfId="18" applyFont="1" applyFill="1" applyBorder="1" applyAlignment="1">
      <alignment horizontal="center" vertical="center" wrapText="1"/>
    </xf>
    <xf numFmtId="0" fontId="20" fillId="0" borderId="7" xfId="18" applyFont="1" applyFill="1" applyBorder="1" applyAlignment="1">
      <alignment horizontal="center" vertical="center" wrapText="1"/>
    </xf>
    <xf numFmtId="49" fontId="20" fillId="0" borderId="1" xfId="18" applyNumberFormat="1" applyFont="1" applyFill="1" applyBorder="1" applyAlignment="1">
      <alignment horizontal="center" vertical="center" wrapText="1"/>
    </xf>
    <xf numFmtId="0" fontId="20" fillId="6" borderId="1" xfId="18" applyFont="1" applyFill="1" applyBorder="1" applyAlignment="1">
      <alignment horizontal="center" vertical="center" wrapText="1"/>
    </xf>
    <xf numFmtId="0" fontId="3" fillId="0" borderId="0" xfId="18" applyFont="1" applyAlignment="1">
      <alignment horizontal="left" vertical="center"/>
    </xf>
    <xf numFmtId="0" fontId="13" fillId="0" borderId="0" xfId="18" applyFont="1" applyAlignment="1">
      <alignment horizontal="left" vertical="center"/>
    </xf>
    <xf numFmtId="0" fontId="20" fillId="4" borderId="1" xfId="18" applyFont="1" applyFill="1" applyBorder="1" applyAlignment="1">
      <alignment horizontal="left" vertical="center" wrapText="1"/>
    </xf>
    <xf numFmtId="0" fontId="20" fillId="5" borderId="1" xfId="18" applyFont="1" applyFill="1" applyBorder="1" applyAlignment="1">
      <alignment horizontal="left" vertical="center" wrapText="1"/>
    </xf>
    <xf numFmtId="0" fontId="29" fillId="0" borderId="1" xfId="18" applyFont="1" applyFill="1" applyBorder="1" applyAlignment="1">
      <alignment horizontal="left" vertical="center" wrapText="1"/>
    </xf>
    <xf numFmtId="0" fontId="20" fillId="0" borderId="1" xfId="18" applyFont="1" applyBorder="1" applyAlignment="1">
      <alignment horizontal="left" vertical="center"/>
    </xf>
    <xf numFmtId="0" fontId="20" fillId="0" borderId="1" xfId="18" applyFont="1" applyFill="1" applyBorder="1" applyAlignment="1">
      <alignment horizontal="left" vertical="center"/>
    </xf>
    <xf numFmtId="0" fontId="20" fillId="5" borderId="1" xfId="18" applyFont="1" applyFill="1" applyBorder="1" applyAlignment="1">
      <alignment horizontal="left" vertical="center"/>
    </xf>
    <xf numFmtId="0" fontId="20" fillId="0" borderId="1" xfId="18" applyFont="1" applyFill="1" applyBorder="1" applyAlignment="1">
      <alignment horizontal="left" vertical="center" wrapText="1"/>
    </xf>
    <xf numFmtId="0" fontId="20" fillId="0" borderId="1" xfId="18" applyFont="1" applyBorder="1" applyAlignment="1">
      <alignment horizontal="center" vertical="center" wrapText="1"/>
    </xf>
    <xf numFmtId="0" fontId="20" fillId="0" borderId="1" xfId="18" applyFont="1" applyBorder="1" applyAlignment="1">
      <alignment horizontal="left" vertical="center" wrapText="1"/>
    </xf>
    <xf numFmtId="0" fontId="29" fillId="0" borderId="1" xfId="18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32" fillId="0" borderId="0" xfId="0" applyFont="1" applyFill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 wrapText="1"/>
    </xf>
    <xf numFmtId="177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/>
    <xf numFmtId="177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/>
    </xf>
    <xf numFmtId="0" fontId="30" fillId="0" borderId="0" xfId="0" applyFont="1" applyFill="1" applyAlignment="1">
      <alignment vertical="center" wrapText="1"/>
    </xf>
    <xf numFmtId="0" fontId="33" fillId="0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177" fontId="31" fillId="0" borderId="1" xfId="0" applyNumberFormat="1" applyFont="1" applyFill="1" applyBorder="1" applyAlignment="1">
      <alignment horizontal="center" vertical="center" wrapText="1"/>
    </xf>
    <xf numFmtId="0" fontId="31" fillId="7" borderId="1" xfId="0" applyFont="1" applyFill="1" applyBorder="1" applyAlignment="1"/>
    <xf numFmtId="177" fontId="31" fillId="7" borderId="1" xfId="0" applyNumberFormat="1" applyFont="1" applyFill="1" applyBorder="1" applyAlignment="1">
      <alignment horizontal="center" vertical="center"/>
    </xf>
    <xf numFmtId="0" fontId="31" fillId="8" borderId="1" xfId="0" applyFont="1" applyFill="1" applyBorder="1" applyAlignment="1"/>
    <xf numFmtId="177" fontId="31" fillId="8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center" vertical="center"/>
    </xf>
    <xf numFmtId="177" fontId="33" fillId="9" borderId="1" xfId="0" applyNumberFormat="1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center" vertical="center" wrapText="1"/>
    </xf>
    <xf numFmtId="177" fontId="31" fillId="10" borderId="1" xfId="0" applyNumberFormat="1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1" fillId="8" borderId="1" xfId="0" applyFont="1" applyFill="1" applyBorder="1" applyAlignment="1">
      <alignment horizontal="center"/>
    </xf>
    <xf numFmtId="0" fontId="2" fillId="0" borderId="0" xfId="47" applyFont="1" applyFill="1" applyBorder="1" applyAlignment="1">
      <alignment vertical="center" wrapText="1"/>
    </xf>
    <xf numFmtId="0" fontId="7" fillId="0" borderId="0" xfId="47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Alignment="1"/>
    <xf numFmtId="0" fontId="35" fillId="0" borderId="0" xfId="47" applyFont="1" applyFill="1" applyAlignment="1">
      <alignment horizontal="left" vertical="center"/>
    </xf>
    <xf numFmtId="0" fontId="36" fillId="0" borderId="0" xfId="47" applyFont="1" applyFill="1" applyBorder="1" applyAlignment="1">
      <alignment horizontal="center" vertical="top" wrapText="1"/>
    </xf>
    <xf numFmtId="0" fontId="37" fillId="0" borderId="0" xfId="47" applyFont="1" applyFill="1" applyBorder="1" applyAlignment="1">
      <alignment horizontal="center" vertical="top" wrapText="1"/>
    </xf>
    <xf numFmtId="0" fontId="19" fillId="0" borderId="5" xfId="47" applyFont="1" applyFill="1" applyBorder="1" applyAlignment="1">
      <alignment horizontal="center" vertical="center" wrapText="1"/>
    </xf>
    <xf numFmtId="0" fontId="19" fillId="0" borderId="6" xfId="47" applyFont="1" applyFill="1" applyBorder="1" applyAlignment="1">
      <alignment horizontal="center" vertical="center" wrapText="1"/>
    </xf>
    <xf numFmtId="0" fontId="19" fillId="0" borderId="1" xfId="47" applyFont="1" applyFill="1" applyBorder="1" applyAlignment="1">
      <alignment horizontal="center" vertical="center" wrapText="1"/>
    </xf>
    <xf numFmtId="0" fontId="19" fillId="0" borderId="12" xfId="47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vertical="center"/>
    </xf>
    <xf numFmtId="0" fontId="19" fillId="0" borderId="8" xfId="0" applyFont="1" applyFill="1" applyBorder="1" applyAlignment="1">
      <alignment vertical="center"/>
    </xf>
    <xf numFmtId="0" fontId="19" fillId="0" borderId="5" xfId="47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9" xfId="0" applyFont="1" applyFill="1" applyBorder="1" applyAlignment="1">
      <alignment vertical="center"/>
    </xf>
    <xf numFmtId="0" fontId="19" fillId="0" borderId="1" xfId="47" applyFont="1" applyFill="1" applyBorder="1" applyAlignment="1">
      <alignment vertical="center" wrapText="1"/>
    </xf>
    <xf numFmtId="0" fontId="19" fillId="0" borderId="14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0" borderId="5" xfId="47" applyFont="1" applyFill="1" applyBorder="1" applyAlignment="1">
      <alignment horizontal="justify" vertical="center" wrapText="1"/>
    </xf>
    <xf numFmtId="0" fontId="19" fillId="0" borderId="6" xfId="47" applyFont="1" applyFill="1" applyBorder="1" applyAlignment="1">
      <alignment horizontal="justify" vertical="center" wrapText="1"/>
    </xf>
    <xf numFmtId="0" fontId="19" fillId="0" borderId="2" xfId="47" applyFont="1" applyFill="1" applyBorder="1" applyAlignment="1">
      <alignment horizontal="center" vertical="center" wrapText="1"/>
    </xf>
    <xf numFmtId="0" fontId="19" fillId="0" borderId="3" xfId="47" applyFont="1" applyFill="1" applyBorder="1" applyAlignment="1">
      <alignment horizontal="center" vertical="center" wrapText="1"/>
    </xf>
    <xf numFmtId="0" fontId="19" fillId="0" borderId="4" xfId="47" applyFont="1" applyFill="1" applyBorder="1" applyAlignment="1">
      <alignment horizontal="center" vertical="center" wrapText="1"/>
    </xf>
    <xf numFmtId="0" fontId="19" fillId="0" borderId="13" xfId="47" applyFont="1" applyFill="1" applyBorder="1" applyAlignment="1">
      <alignment horizontal="justify" vertical="center" wrapText="1"/>
    </xf>
    <xf numFmtId="0" fontId="19" fillId="0" borderId="7" xfId="47" applyFont="1" applyFill="1" applyBorder="1" applyAlignment="1">
      <alignment horizontal="center" vertical="center" wrapText="1"/>
    </xf>
    <xf numFmtId="0" fontId="19" fillId="0" borderId="7" xfId="47" applyFont="1" applyFill="1" applyBorder="1" applyAlignment="1">
      <alignment horizontal="justify" vertical="center" wrapText="1"/>
    </xf>
    <xf numFmtId="9" fontId="19" fillId="0" borderId="6" xfId="0" applyNumberFormat="1" applyFont="1" applyFill="1" applyBorder="1" applyAlignment="1">
      <alignment horizontal="center" vertical="center" wrapText="1"/>
    </xf>
    <xf numFmtId="9" fontId="19" fillId="0" borderId="7" xfId="0" applyNumberFormat="1" applyFont="1" applyFill="1" applyBorder="1" applyAlignment="1">
      <alignment horizontal="center" vertical="center" wrapText="1"/>
    </xf>
    <xf numFmtId="9" fontId="19" fillId="0" borderId="6" xfId="47" applyNumberFormat="1" applyFont="1" applyFill="1" applyBorder="1" applyAlignment="1">
      <alignment horizontal="center" vertical="center" wrapText="1"/>
    </xf>
    <xf numFmtId="9" fontId="19" fillId="0" borderId="7" xfId="47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Alignment="1"/>
    <xf numFmtId="0" fontId="35" fillId="0" borderId="0" xfId="0" applyFont="1" applyFill="1">
      <alignment vertical="center"/>
    </xf>
    <xf numFmtId="0" fontId="38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39" fillId="0" borderId="0" xfId="18" applyFont="1" applyFill="1">
      <alignment vertical="center"/>
    </xf>
    <xf numFmtId="0" fontId="36" fillId="0" borderId="0" xfId="18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vertical="center"/>
    </xf>
    <xf numFmtId="0" fontId="40" fillId="0" borderId="1" xfId="18" applyFont="1" applyFill="1" applyBorder="1" applyAlignment="1">
      <alignment horizontal="center" vertical="center" wrapText="1"/>
    </xf>
    <xf numFmtId="0" fontId="40" fillId="0" borderId="5" xfId="18" applyFont="1" applyFill="1" applyBorder="1" applyAlignment="1">
      <alignment horizontal="center" vertical="center" wrapText="1"/>
    </xf>
    <xf numFmtId="0" fontId="40" fillId="0" borderId="6" xfId="18" applyFont="1" applyFill="1" applyBorder="1" applyAlignment="1">
      <alignment horizontal="center" vertical="center" wrapText="1"/>
    </xf>
    <xf numFmtId="0" fontId="40" fillId="0" borderId="7" xfId="18" applyFont="1" applyFill="1" applyBorder="1" applyAlignment="1">
      <alignment horizontal="center" vertical="center" wrapText="1"/>
    </xf>
    <xf numFmtId="0" fontId="22" fillId="0" borderId="1" xfId="18" applyFont="1" applyFill="1" applyBorder="1" applyAlignment="1">
      <alignment horizontal="center" vertical="center" wrapText="1"/>
    </xf>
    <xf numFmtId="0" fontId="17" fillId="0" borderId="1" xfId="18" applyFont="1" applyFill="1" applyBorder="1" applyAlignment="1">
      <alignment horizontal="center" vertical="center" wrapText="1"/>
    </xf>
    <xf numFmtId="0" fontId="17" fillId="0" borderId="1" xfId="18" applyFont="1" applyFill="1" applyBorder="1" applyAlignment="1">
      <alignment horizontal="center" vertical="center"/>
    </xf>
    <xf numFmtId="0" fontId="35" fillId="0" borderId="0" xfId="18" applyFont="1" applyFill="1">
      <alignment vertical="center"/>
    </xf>
    <xf numFmtId="0" fontId="35" fillId="0" borderId="0" xfId="0" applyFont="1" applyFill="1" applyAlignment="1">
      <alignment vertical="center"/>
    </xf>
    <xf numFmtId="0" fontId="36" fillId="0" borderId="0" xfId="18" applyFont="1" applyFill="1" applyAlignment="1">
      <alignment horizontal="center" vertical="center"/>
    </xf>
    <xf numFmtId="0" fontId="40" fillId="0" borderId="1" xfId="18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2" fillId="0" borderId="0" xfId="0" applyFont="1" applyFill="1" applyAlignment="1">
      <alignment horizontal="justify" vertical="center"/>
    </xf>
    <xf numFmtId="0" fontId="43" fillId="0" borderId="0" xfId="0" applyFont="1" applyFill="1" applyAlignment="1">
      <alignment horizontal="center" vertical="center" wrapText="1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 shrinkToFit="1"/>
    </xf>
    <xf numFmtId="0" fontId="45" fillId="0" borderId="5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0" fontId="45" fillId="0" borderId="3" xfId="0" applyNumberFormat="1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 wrapText="1"/>
    </xf>
    <xf numFmtId="0" fontId="45" fillId="0" borderId="4" xfId="0" applyNumberFormat="1" applyFont="1" applyFill="1" applyBorder="1" applyAlignment="1">
      <alignment horizontal="center" vertical="center" shrinkToFit="1"/>
    </xf>
    <xf numFmtId="0" fontId="46" fillId="0" borderId="1" xfId="0" applyFont="1" applyFill="1" applyBorder="1" applyAlignment="1">
      <alignment horizontal="center" vertical="center" shrinkToFit="1"/>
    </xf>
    <xf numFmtId="0" fontId="47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shrinkToFit="1"/>
    </xf>
    <xf numFmtId="0" fontId="49" fillId="0" borderId="1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/>
    </xf>
    <xf numFmtId="0" fontId="49" fillId="0" borderId="0" xfId="0" applyFont="1" applyFill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0" fillId="0" borderId="1" xfId="18" applyFont="1" applyFill="1" applyBorder="1" applyAlignment="1" quotePrefix="1">
      <alignment horizontal="center" vertical="center" wrapText="1"/>
    </xf>
    <xf numFmtId="0" fontId="19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topLeftCell="A45" workbookViewId="0">
      <selection activeCell="G70" sqref="G70"/>
    </sheetView>
  </sheetViews>
  <sheetFormatPr defaultColWidth="9" defaultRowHeight="14.25"/>
  <cols>
    <col min="1" max="1" width="3.5" style="2" customWidth="1"/>
    <col min="2" max="2" width="7.5" style="2" customWidth="1"/>
    <col min="3" max="3" width="39.375" style="2" customWidth="1"/>
    <col min="4" max="4" width="5.5" style="2" customWidth="1"/>
    <col min="5" max="5" width="6.375" style="2" customWidth="1"/>
    <col min="6" max="6" width="7.125" style="2" customWidth="1"/>
    <col min="7" max="7" width="8.25" style="2" customWidth="1"/>
    <col min="8" max="8" width="8" style="2" customWidth="1"/>
    <col min="9" max="9" width="6.25" style="2" customWidth="1"/>
    <col min="10" max="10" width="8.75" style="2" customWidth="1"/>
    <col min="11" max="11" width="8.25" style="2" customWidth="1"/>
    <col min="12" max="12" width="6.5" style="2" customWidth="1"/>
    <col min="13" max="13" width="11.75" style="2" customWidth="1"/>
    <col min="14" max="14" width="9" style="2" customWidth="1"/>
    <col min="15" max="15" width="11.625" style="2" customWidth="1"/>
    <col min="16" max="17" width="10.375" style="2" customWidth="1"/>
    <col min="18" max="18" width="22.125" style="2" customWidth="1"/>
    <col min="19" max="16384" width="9" style="2" customWidth="1"/>
  </cols>
  <sheetData>
    <row r="1" s="1" customFormat="1" ht="21" spans="1:18">
      <c r="A1" s="4" t="s">
        <v>339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1" ht="23.25" customHeight="1" spans="1:18">
      <c r="A2" s="5" t="s">
        <v>340</v>
      </c>
      <c r="B2" s="6" t="s">
        <v>341</v>
      </c>
      <c r="C2" s="6" t="s">
        <v>342</v>
      </c>
      <c r="D2" s="6" t="s">
        <v>343</v>
      </c>
      <c r="E2" s="6"/>
      <c r="F2" s="6"/>
      <c r="G2" s="6"/>
      <c r="H2" s="6" t="s">
        <v>344</v>
      </c>
      <c r="I2" s="6"/>
      <c r="J2" s="6"/>
      <c r="K2" s="6"/>
      <c r="L2" s="7" t="s">
        <v>345</v>
      </c>
      <c r="M2" s="5" t="s">
        <v>346</v>
      </c>
      <c r="N2" s="30" t="s">
        <v>347</v>
      </c>
      <c r="O2" s="30" t="s">
        <v>348</v>
      </c>
      <c r="P2" s="31" t="s">
        <v>349</v>
      </c>
      <c r="Q2" s="31" t="s">
        <v>350</v>
      </c>
      <c r="R2" s="37" t="s">
        <v>222</v>
      </c>
    </row>
    <row r="3" s="2" customFormat="1" ht="62.25" customHeight="1" spans="1:18">
      <c r="A3" s="6"/>
      <c r="B3" s="6"/>
      <c r="C3" s="6"/>
      <c r="D3" s="7" t="s">
        <v>188</v>
      </c>
      <c r="E3" s="7" t="s">
        <v>351</v>
      </c>
      <c r="F3" s="7" t="s">
        <v>187</v>
      </c>
      <c r="G3" s="7" t="s">
        <v>114</v>
      </c>
      <c r="H3" s="7" t="s">
        <v>188</v>
      </c>
      <c r="I3" s="7" t="s">
        <v>351</v>
      </c>
      <c r="J3" s="7" t="s">
        <v>352</v>
      </c>
      <c r="K3" s="7" t="s">
        <v>114</v>
      </c>
      <c r="L3" s="7"/>
      <c r="M3" s="5"/>
      <c r="N3" s="30"/>
      <c r="O3" s="30"/>
      <c r="P3" s="32"/>
      <c r="Q3" s="32"/>
      <c r="R3" s="37"/>
    </row>
    <row r="4" s="3" customFormat="1" ht="26" customHeight="1" spans="1:18">
      <c r="A4" s="8"/>
      <c r="B4" s="8"/>
      <c r="C4" s="8"/>
      <c r="D4" s="9">
        <v>1</v>
      </c>
      <c r="E4" s="9">
        <v>2</v>
      </c>
      <c r="F4" s="9">
        <v>3</v>
      </c>
      <c r="G4" s="9" t="s">
        <v>353</v>
      </c>
      <c r="H4" s="9" t="s">
        <v>354</v>
      </c>
      <c r="I4" s="9" t="s">
        <v>355</v>
      </c>
      <c r="J4" s="9" t="s">
        <v>356</v>
      </c>
      <c r="K4" s="9" t="s">
        <v>357</v>
      </c>
      <c r="L4" s="9">
        <v>9</v>
      </c>
      <c r="M4" s="9" t="s">
        <v>358</v>
      </c>
      <c r="N4" s="30"/>
      <c r="O4" s="30"/>
      <c r="P4" s="33"/>
      <c r="Q4" s="33"/>
      <c r="R4" s="37"/>
    </row>
    <row r="5" s="2" customFormat="1" ht="18.75" spans="1:18">
      <c r="A5" s="10">
        <v>1</v>
      </c>
      <c r="B5" s="11" t="s">
        <v>359</v>
      </c>
      <c r="C5" s="12" t="s">
        <v>360</v>
      </c>
      <c r="D5" s="10">
        <v>0</v>
      </c>
      <c r="E5" s="10">
        <v>33</v>
      </c>
      <c r="F5" s="10">
        <f>48+2848</f>
        <v>2896</v>
      </c>
      <c r="G5" s="10">
        <f t="shared" ref="G5:G15" si="0">D5+E5+F5</f>
        <v>2929</v>
      </c>
      <c r="H5" s="10">
        <v>0</v>
      </c>
      <c r="I5" s="10">
        <f t="shared" ref="I5:I14" si="1">E5*0.32</f>
        <v>10.56</v>
      </c>
      <c r="J5" s="10">
        <f t="shared" ref="J5:J14" si="2">F5*0.21</f>
        <v>608.16</v>
      </c>
      <c r="K5" s="10">
        <f t="shared" ref="K5:K15" si="3">H5+I5+J5</f>
        <v>618.72</v>
      </c>
      <c r="L5" s="6">
        <v>2</v>
      </c>
      <c r="M5" s="34">
        <f>K16*L5*0.1</f>
        <v>1167.71</v>
      </c>
      <c r="N5" s="35">
        <v>1168</v>
      </c>
      <c r="O5" s="36">
        <v>33.4686</v>
      </c>
      <c r="P5" s="37">
        <v>0</v>
      </c>
      <c r="Q5" s="41">
        <v>0</v>
      </c>
      <c r="R5" s="50" t="s">
        <v>237</v>
      </c>
    </row>
    <row r="6" s="2" customFormat="1" ht="18.75" spans="1:18">
      <c r="A6" s="10">
        <v>2</v>
      </c>
      <c r="B6" s="13"/>
      <c r="C6" s="12" t="s">
        <v>361</v>
      </c>
      <c r="D6" s="10">
        <v>0</v>
      </c>
      <c r="E6" s="10">
        <v>49</v>
      </c>
      <c r="F6" s="10">
        <f>152+2521</f>
        <v>2673</v>
      </c>
      <c r="G6" s="10">
        <f t="shared" si="0"/>
        <v>2722</v>
      </c>
      <c r="H6" s="10">
        <v>0</v>
      </c>
      <c r="I6" s="10">
        <f t="shared" si="1"/>
        <v>15.68</v>
      </c>
      <c r="J6" s="10">
        <f t="shared" si="2"/>
        <v>561.33</v>
      </c>
      <c r="K6" s="10">
        <f t="shared" si="3"/>
        <v>577.01</v>
      </c>
      <c r="L6" s="6"/>
      <c r="M6" s="34"/>
      <c r="N6" s="38"/>
      <c r="O6" s="36">
        <v>14.8966</v>
      </c>
      <c r="P6" s="37"/>
      <c r="Q6" s="42"/>
      <c r="R6" s="50"/>
    </row>
    <row r="7" s="2" customFormat="1" ht="18.75" spans="1:18">
      <c r="A7" s="10">
        <v>3</v>
      </c>
      <c r="B7" s="13"/>
      <c r="C7" s="12" t="s">
        <v>362</v>
      </c>
      <c r="D7" s="10">
        <v>0</v>
      </c>
      <c r="E7" s="10">
        <v>0</v>
      </c>
      <c r="F7" s="10">
        <v>3052</v>
      </c>
      <c r="G7" s="10">
        <f t="shared" si="0"/>
        <v>3052</v>
      </c>
      <c r="H7" s="10">
        <v>0</v>
      </c>
      <c r="I7" s="10">
        <f t="shared" si="1"/>
        <v>0</v>
      </c>
      <c r="J7" s="10">
        <f t="shared" si="2"/>
        <v>640.92</v>
      </c>
      <c r="K7" s="10">
        <f t="shared" si="3"/>
        <v>640.92</v>
      </c>
      <c r="L7" s="6"/>
      <c r="M7" s="34"/>
      <c r="N7" s="38"/>
      <c r="O7" s="36">
        <v>-29.3401</v>
      </c>
      <c r="P7" s="37"/>
      <c r="Q7" s="42"/>
      <c r="R7" s="50"/>
    </row>
    <row r="8" s="2" customFormat="1" ht="18.75" spans="1:18">
      <c r="A8" s="10">
        <v>4</v>
      </c>
      <c r="B8" s="13"/>
      <c r="C8" s="12" t="s">
        <v>363</v>
      </c>
      <c r="D8" s="10">
        <v>0</v>
      </c>
      <c r="E8" s="10">
        <v>0</v>
      </c>
      <c r="F8" s="10">
        <v>4547</v>
      </c>
      <c r="G8" s="10">
        <f t="shared" si="0"/>
        <v>4547</v>
      </c>
      <c r="H8" s="10">
        <v>0</v>
      </c>
      <c r="I8" s="10">
        <f t="shared" si="1"/>
        <v>0</v>
      </c>
      <c r="J8" s="10">
        <f t="shared" si="2"/>
        <v>954.87</v>
      </c>
      <c r="K8" s="10">
        <f t="shared" si="3"/>
        <v>954.87</v>
      </c>
      <c r="L8" s="6"/>
      <c r="M8" s="34"/>
      <c r="N8" s="38"/>
      <c r="O8" s="36">
        <v>369.351</v>
      </c>
      <c r="P8" s="37"/>
      <c r="Q8" s="42"/>
      <c r="R8" s="50"/>
    </row>
    <row r="9" s="2" customFormat="1" ht="18.75" spans="1:18">
      <c r="A9" s="10">
        <v>5</v>
      </c>
      <c r="B9" s="13"/>
      <c r="C9" s="12" t="s">
        <v>364</v>
      </c>
      <c r="D9" s="10">
        <v>0</v>
      </c>
      <c r="E9" s="10">
        <v>0</v>
      </c>
      <c r="F9" s="10">
        <v>1942</v>
      </c>
      <c r="G9" s="10">
        <f t="shared" si="0"/>
        <v>1942</v>
      </c>
      <c r="H9" s="10">
        <v>0</v>
      </c>
      <c r="I9" s="10">
        <f t="shared" si="1"/>
        <v>0</v>
      </c>
      <c r="J9" s="10">
        <f t="shared" si="2"/>
        <v>407.82</v>
      </c>
      <c r="K9" s="10">
        <f t="shared" si="3"/>
        <v>407.82</v>
      </c>
      <c r="L9" s="6"/>
      <c r="M9" s="34"/>
      <c r="N9" s="38"/>
      <c r="O9" s="36">
        <v>38.0934</v>
      </c>
      <c r="P9" s="37"/>
      <c r="Q9" s="42"/>
      <c r="R9" s="50"/>
    </row>
    <row r="10" s="2" customFormat="1" ht="18.75" spans="1:18">
      <c r="A10" s="10">
        <v>6</v>
      </c>
      <c r="B10" s="13"/>
      <c r="C10" s="12" t="s">
        <v>365</v>
      </c>
      <c r="D10" s="10">
        <v>0</v>
      </c>
      <c r="E10" s="10">
        <v>0</v>
      </c>
      <c r="F10" s="10">
        <v>428</v>
      </c>
      <c r="G10" s="10">
        <f t="shared" si="0"/>
        <v>428</v>
      </c>
      <c r="H10" s="10">
        <v>0</v>
      </c>
      <c r="I10" s="10">
        <f t="shared" si="1"/>
        <v>0</v>
      </c>
      <c r="J10" s="10">
        <f t="shared" si="2"/>
        <v>89.88</v>
      </c>
      <c r="K10" s="10">
        <f t="shared" si="3"/>
        <v>89.88</v>
      </c>
      <c r="L10" s="6"/>
      <c r="M10" s="34"/>
      <c r="N10" s="38"/>
      <c r="O10" s="36">
        <v>12.44</v>
      </c>
      <c r="P10" s="37"/>
      <c r="Q10" s="42"/>
      <c r="R10" s="50"/>
    </row>
    <row r="11" s="2" customFormat="1" ht="18.75" spans="1:18">
      <c r="A11" s="10">
        <v>7</v>
      </c>
      <c r="B11" s="13"/>
      <c r="C11" s="12" t="s">
        <v>366</v>
      </c>
      <c r="D11" s="10">
        <v>0</v>
      </c>
      <c r="E11" s="10">
        <v>0</v>
      </c>
      <c r="F11" s="10">
        <v>4087</v>
      </c>
      <c r="G11" s="10">
        <f t="shared" si="0"/>
        <v>4087</v>
      </c>
      <c r="H11" s="10">
        <v>0</v>
      </c>
      <c r="I11" s="10">
        <f t="shared" si="1"/>
        <v>0</v>
      </c>
      <c r="J11" s="10">
        <f t="shared" si="2"/>
        <v>858.27</v>
      </c>
      <c r="K11" s="10">
        <f t="shared" si="3"/>
        <v>858.27</v>
      </c>
      <c r="L11" s="6"/>
      <c r="M11" s="34"/>
      <c r="N11" s="38"/>
      <c r="O11" s="36">
        <v>51.9984</v>
      </c>
      <c r="P11" s="37"/>
      <c r="Q11" s="42"/>
      <c r="R11" s="50"/>
    </row>
    <row r="12" s="2" customFormat="1" ht="18.75" spans="1:18">
      <c r="A12" s="10">
        <v>8</v>
      </c>
      <c r="B12" s="13"/>
      <c r="C12" s="14" t="s">
        <v>367</v>
      </c>
      <c r="D12" s="10">
        <v>0</v>
      </c>
      <c r="E12" s="10">
        <v>0</v>
      </c>
      <c r="F12" s="10">
        <v>3002</v>
      </c>
      <c r="G12" s="10">
        <f t="shared" si="0"/>
        <v>3002</v>
      </c>
      <c r="H12" s="10">
        <v>0</v>
      </c>
      <c r="I12" s="10">
        <f t="shared" si="1"/>
        <v>0</v>
      </c>
      <c r="J12" s="29">
        <f t="shared" si="2"/>
        <v>630.42</v>
      </c>
      <c r="K12" s="29">
        <f t="shared" si="3"/>
        <v>630.42</v>
      </c>
      <c r="L12" s="6"/>
      <c r="M12" s="34"/>
      <c r="N12" s="38"/>
      <c r="O12" s="36">
        <v>-14.8898</v>
      </c>
      <c r="P12" s="37"/>
      <c r="Q12" s="42"/>
      <c r="R12" s="50"/>
    </row>
    <row r="13" s="2" customFormat="1" ht="18.75" spans="1:18">
      <c r="A13" s="10">
        <v>9</v>
      </c>
      <c r="B13" s="13"/>
      <c r="C13" s="12" t="s">
        <v>368</v>
      </c>
      <c r="D13" s="10">
        <v>0</v>
      </c>
      <c r="E13" s="10">
        <v>49</v>
      </c>
      <c r="F13" s="10">
        <v>3491</v>
      </c>
      <c r="G13" s="10">
        <f t="shared" si="0"/>
        <v>3540</v>
      </c>
      <c r="H13" s="10">
        <v>0</v>
      </c>
      <c r="I13" s="10">
        <f t="shared" si="1"/>
        <v>15.68</v>
      </c>
      <c r="J13" s="10">
        <f t="shared" si="2"/>
        <v>733.11</v>
      </c>
      <c r="K13" s="10">
        <f t="shared" si="3"/>
        <v>748.79</v>
      </c>
      <c r="L13" s="6"/>
      <c r="M13" s="34"/>
      <c r="N13" s="38"/>
      <c r="O13" s="36">
        <v>219.6884</v>
      </c>
      <c r="P13" s="37"/>
      <c r="Q13" s="42"/>
      <c r="R13" s="50"/>
    </row>
    <row r="14" s="2" customFormat="1" ht="18.75" spans="1:18">
      <c r="A14" s="10">
        <v>10</v>
      </c>
      <c r="B14" s="13"/>
      <c r="C14" s="12" t="s">
        <v>369</v>
      </c>
      <c r="D14" s="10">
        <v>0</v>
      </c>
      <c r="E14" s="10">
        <v>0</v>
      </c>
      <c r="F14" s="10">
        <v>1485</v>
      </c>
      <c r="G14" s="10">
        <f t="shared" si="0"/>
        <v>1485</v>
      </c>
      <c r="H14" s="10">
        <v>0</v>
      </c>
      <c r="I14" s="10">
        <f t="shared" si="1"/>
        <v>0</v>
      </c>
      <c r="J14" s="10">
        <f t="shared" si="2"/>
        <v>311.85</v>
      </c>
      <c r="K14" s="10">
        <f t="shared" si="3"/>
        <v>311.85</v>
      </c>
      <c r="L14" s="6"/>
      <c r="M14" s="34"/>
      <c r="N14" s="38"/>
      <c r="O14" s="36">
        <v>-6.243</v>
      </c>
      <c r="P14" s="37"/>
      <c r="Q14" s="42"/>
      <c r="R14" s="50"/>
    </row>
    <row r="15" s="2" customFormat="1" ht="18.75" spans="1:18">
      <c r="A15" s="10">
        <v>11</v>
      </c>
      <c r="B15" s="15"/>
      <c r="C15" s="12" t="s">
        <v>370</v>
      </c>
      <c r="D15" s="10">
        <v>0</v>
      </c>
      <c r="E15" s="10">
        <v>0</v>
      </c>
      <c r="F15" s="10">
        <v>0</v>
      </c>
      <c r="G15" s="10">
        <f t="shared" si="0"/>
        <v>0</v>
      </c>
      <c r="H15" s="10">
        <v>0</v>
      </c>
      <c r="I15" s="10">
        <v>0</v>
      </c>
      <c r="J15" s="10">
        <v>0</v>
      </c>
      <c r="K15" s="10">
        <f t="shared" si="3"/>
        <v>0</v>
      </c>
      <c r="L15" s="6"/>
      <c r="M15" s="34"/>
      <c r="N15" s="38"/>
      <c r="O15" s="36">
        <v>7.0677</v>
      </c>
      <c r="P15" s="37"/>
      <c r="Q15" s="42"/>
      <c r="R15" s="50"/>
    </row>
    <row r="16" s="2" customFormat="1" ht="18.75" spans="1:18">
      <c r="A16" s="6" t="s">
        <v>235</v>
      </c>
      <c r="B16" s="6"/>
      <c r="C16" s="6"/>
      <c r="D16" s="16">
        <v>0</v>
      </c>
      <c r="E16" s="16">
        <f t="shared" ref="E16:G16" si="4">SUM(E5:E14)</f>
        <v>131</v>
      </c>
      <c r="F16" s="16">
        <f t="shared" si="4"/>
        <v>27603</v>
      </c>
      <c r="G16" s="16">
        <f t="shared" si="4"/>
        <v>27734</v>
      </c>
      <c r="H16" s="16">
        <v>0</v>
      </c>
      <c r="I16" s="16">
        <f t="shared" ref="I16:K16" si="5">SUM(I5:I14)</f>
        <v>41.92</v>
      </c>
      <c r="J16" s="16">
        <f t="shared" si="5"/>
        <v>5796.63</v>
      </c>
      <c r="K16" s="16">
        <f t="shared" si="5"/>
        <v>5838.55</v>
      </c>
      <c r="L16" s="6"/>
      <c r="M16" s="34"/>
      <c r="N16" s="39"/>
      <c r="O16" s="40">
        <f>SUM(O5:O15)</f>
        <v>696.5312</v>
      </c>
      <c r="P16" s="37"/>
      <c r="Q16" s="43"/>
      <c r="R16" s="50"/>
    </row>
    <row r="17" s="2" customFormat="1" ht="18.75" spans="1:18">
      <c r="A17" s="10">
        <v>12</v>
      </c>
      <c r="B17" s="6" t="s">
        <v>371</v>
      </c>
      <c r="C17" s="12" t="s">
        <v>372</v>
      </c>
      <c r="D17" s="10">
        <v>0</v>
      </c>
      <c r="E17" s="10">
        <v>213</v>
      </c>
      <c r="F17" s="10">
        <f>519+2640</f>
        <v>3159</v>
      </c>
      <c r="G17" s="10">
        <f t="shared" ref="G17:G20" si="6">F17+E17+D17</f>
        <v>3372</v>
      </c>
      <c r="H17" s="10">
        <v>0</v>
      </c>
      <c r="I17" s="10">
        <f>E17*0.32</f>
        <v>68.16</v>
      </c>
      <c r="J17" s="10">
        <f t="shared" ref="J17:J20" si="7">F17*0.21</f>
        <v>663.39</v>
      </c>
      <c r="K17" s="10">
        <f t="shared" ref="K17:K20" si="8">J17+I17+H17</f>
        <v>731.55</v>
      </c>
      <c r="L17" s="11">
        <v>6</v>
      </c>
      <c r="M17" s="11">
        <f>K19*L17*0.1</f>
        <v>459.09</v>
      </c>
      <c r="N17" s="41">
        <v>460</v>
      </c>
      <c r="O17" s="36">
        <v>-26.5657</v>
      </c>
      <c r="P17" s="41">
        <v>26.1509</v>
      </c>
      <c r="Q17" s="41">
        <v>32</v>
      </c>
      <c r="R17" s="41"/>
    </row>
    <row r="18" s="2" customFormat="1" ht="18.75" spans="1:18">
      <c r="A18" s="10">
        <v>13</v>
      </c>
      <c r="B18" s="6"/>
      <c r="C18" s="12" t="s">
        <v>373</v>
      </c>
      <c r="D18" s="10">
        <v>0</v>
      </c>
      <c r="E18" s="10">
        <v>0</v>
      </c>
      <c r="F18" s="10">
        <v>160</v>
      </c>
      <c r="G18" s="10">
        <f t="shared" si="6"/>
        <v>160</v>
      </c>
      <c r="H18" s="10">
        <v>0</v>
      </c>
      <c r="I18" s="10">
        <v>0</v>
      </c>
      <c r="J18" s="10">
        <f t="shared" si="7"/>
        <v>33.6</v>
      </c>
      <c r="K18" s="10">
        <f t="shared" si="8"/>
        <v>33.6</v>
      </c>
      <c r="L18" s="13"/>
      <c r="M18" s="13"/>
      <c r="N18" s="42"/>
      <c r="O18" s="36">
        <v>0.4148</v>
      </c>
      <c r="P18" s="42"/>
      <c r="Q18" s="42"/>
      <c r="R18" s="42"/>
    </row>
    <row r="19" s="2" customFormat="1" ht="18.75" spans="1:18">
      <c r="A19" s="17" t="s">
        <v>374</v>
      </c>
      <c r="B19" s="18"/>
      <c r="C19" s="19"/>
      <c r="D19" s="16">
        <f t="shared" ref="D19:K19" si="9">SUM(D17:D18)</f>
        <v>0</v>
      </c>
      <c r="E19" s="16">
        <f t="shared" si="9"/>
        <v>213</v>
      </c>
      <c r="F19" s="16">
        <f t="shared" si="9"/>
        <v>3319</v>
      </c>
      <c r="G19" s="16">
        <f t="shared" si="9"/>
        <v>3532</v>
      </c>
      <c r="H19" s="16">
        <f t="shared" si="9"/>
        <v>0</v>
      </c>
      <c r="I19" s="16">
        <f t="shared" si="9"/>
        <v>68.16</v>
      </c>
      <c r="J19" s="16">
        <f t="shared" si="9"/>
        <v>696.99</v>
      </c>
      <c r="K19" s="16">
        <f t="shared" si="9"/>
        <v>765.15</v>
      </c>
      <c r="L19" s="15"/>
      <c r="M19" s="15"/>
      <c r="N19" s="43"/>
      <c r="O19" s="40">
        <f>SUM(O17:O18)</f>
        <v>-26.1509</v>
      </c>
      <c r="P19" s="43"/>
      <c r="Q19" s="42"/>
      <c r="R19" s="42"/>
    </row>
    <row r="20" s="2" customFormat="1" ht="18.75" spans="1:18">
      <c r="A20" s="10">
        <v>14</v>
      </c>
      <c r="B20" s="6"/>
      <c r="C20" s="12" t="s">
        <v>375</v>
      </c>
      <c r="D20" s="10">
        <v>0</v>
      </c>
      <c r="E20" s="10">
        <v>0</v>
      </c>
      <c r="F20" s="10">
        <v>64</v>
      </c>
      <c r="G20" s="10">
        <f t="shared" si="6"/>
        <v>64</v>
      </c>
      <c r="H20" s="10">
        <f>D20*0.24</f>
        <v>0</v>
      </c>
      <c r="I20" s="10">
        <f>E20*0.32</f>
        <v>0</v>
      </c>
      <c r="J20" s="10">
        <f t="shared" si="7"/>
        <v>13.44</v>
      </c>
      <c r="K20" s="10">
        <f t="shared" si="8"/>
        <v>13.44</v>
      </c>
      <c r="L20" s="11">
        <v>8</v>
      </c>
      <c r="M20" s="11">
        <f>K21*L20*0.1</f>
        <v>10.752</v>
      </c>
      <c r="N20" s="41">
        <v>11</v>
      </c>
      <c r="O20" s="36">
        <v>-5.124</v>
      </c>
      <c r="P20" s="41">
        <v>5.124</v>
      </c>
      <c r="Q20" s="42"/>
      <c r="R20" s="42"/>
    </row>
    <row r="21" s="2" customFormat="1" ht="18.75" spans="1:18">
      <c r="A21" s="20" t="s">
        <v>376</v>
      </c>
      <c r="B21" s="21"/>
      <c r="C21" s="22"/>
      <c r="D21" s="16">
        <f t="shared" ref="D21:K21" si="10">SUM(D20:D20)</f>
        <v>0</v>
      </c>
      <c r="E21" s="16">
        <f t="shared" si="10"/>
        <v>0</v>
      </c>
      <c r="F21" s="16">
        <f t="shared" si="10"/>
        <v>64</v>
      </c>
      <c r="G21" s="16">
        <f t="shared" si="10"/>
        <v>64</v>
      </c>
      <c r="H21" s="16">
        <f t="shared" si="10"/>
        <v>0</v>
      </c>
      <c r="I21" s="16">
        <f t="shared" si="10"/>
        <v>0</v>
      </c>
      <c r="J21" s="16">
        <f t="shared" si="10"/>
        <v>13.44</v>
      </c>
      <c r="K21" s="16">
        <f t="shared" si="10"/>
        <v>13.44</v>
      </c>
      <c r="L21" s="13"/>
      <c r="M21" s="15"/>
      <c r="N21" s="43"/>
      <c r="O21" s="40">
        <f>SUM(O20:O20)</f>
        <v>-5.124</v>
      </c>
      <c r="P21" s="43"/>
      <c r="Q21" s="42"/>
      <c r="R21" s="42"/>
    </row>
    <row r="22" s="2" customFormat="1" ht="18.75" spans="1:18">
      <c r="A22" s="6" t="s">
        <v>248</v>
      </c>
      <c r="B22" s="6"/>
      <c r="C22" s="6"/>
      <c r="D22" s="16">
        <v>0</v>
      </c>
      <c r="E22" s="16">
        <f t="shared" ref="E22:G22" si="11">E21+E19</f>
        <v>213</v>
      </c>
      <c r="F22" s="16">
        <f t="shared" si="11"/>
        <v>3383</v>
      </c>
      <c r="G22" s="16">
        <f t="shared" si="11"/>
        <v>3596</v>
      </c>
      <c r="H22" s="16">
        <v>0</v>
      </c>
      <c r="I22" s="16">
        <f t="shared" ref="I22:K22" si="12">I21+I19</f>
        <v>68.16</v>
      </c>
      <c r="J22" s="16">
        <f t="shared" si="12"/>
        <v>710.43</v>
      </c>
      <c r="K22" s="16">
        <f t="shared" si="12"/>
        <v>778.59</v>
      </c>
      <c r="L22" s="15"/>
      <c r="M22" s="44">
        <f>M20+M17</f>
        <v>469.842</v>
      </c>
      <c r="N22" s="45">
        <f>SUM(N17:N21)</f>
        <v>471</v>
      </c>
      <c r="O22" s="40">
        <f>O19+O21</f>
        <v>-31.2749</v>
      </c>
      <c r="P22" s="46">
        <f>SUM(P17:P21)</f>
        <v>31.2749</v>
      </c>
      <c r="Q22" s="43"/>
      <c r="R22" s="43"/>
    </row>
    <row r="23" s="2" customFormat="1" ht="18.75" spans="1:18">
      <c r="A23" s="10">
        <v>15</v>
      </c>
      <c r="B23" s="6" t="s">
        <v>377</v>
      </c>
      <c r="C23" s="12" t="s">
        <v>378</v>
      </c>
      <c r="D23" s="10">
        <v>0</v>
      </c>
      <c r="E23" s="10">
        <v>8</v>
      </c>
      <c r="F23" s="10">
        <f>1135+21</f>
        <v>1156</v>
      </c>
      <c r="G23" s="10">
        <f t="shared" ref="G23:G30" si="13">F23+E23+D23</f>
        <v>1164</v>
      </c>
      <c r="H23" s="10">
        <v>0</v>
      </c>
      <c r="I23" s="10">
        <f t="shared" ref="I23:I30" si="14">E23*0.32</f>
        <v>2.56</v>
      </c>
      <c r="J23" s="10">
        <f t="shared" ref="J23:J30" si="15">F23*0.21</f>
        <v>242.76</v>
      </c>
      <c r="K23" s="10">
        <f t="shared" ref="K23:K30" si="16">J23+I23+H23</f>
        <v>245.32</v>
      </c>
      <c r="L23" s="6">
        <v>6</v>
      </c>
      <c r="M23" s="34">
        <f>K25*L23*0.1</f>
        <v>409.758</v>
      </c>
      <c r="N23" s="45">
        <v>410</v>
      </c>
      <c r="O23" s="36">
        <v>34.56</v>
      </c>
      <c r="P23" s="41">
        <v>0</v>
      </c>
      <c r="Q23" s="41">
        <v>0</v>
      </c>
      <c r="R23" s="51" t="s">
        <v>261</v>
      </c>
    </row>
    <row r="24" s="2" customFormat="1" ht="18.75" spans="1:18">
      <c r="A24" s="10">
        <v>16</v>
      </c>
      <c r="B24" s="6"/>
      <c r="C24" s="12" t="s">
        <v>379</v>
      </c>
      <c r="D24" s="10">
        <v>90</v>
      </c>
      <c r="E24" s="10">
        <v>0</v>
      </c>
      <c r="F24" s="10">
        <v>1981</v>
      </c>
      <c r="G24" s="10">
        <f t="shared" si="13"/>
        <v>2071</v>
      </c>
      <c r="H24" s="10">
        <f>D24*0.24</f>
        <v>21.6</v>
      </c>
      <c r="I24" s="10">
        <v>0</v>
      </c>
      <c r="J24" s="10">
        <f t="shared" si="15"/>
        <v>416.01</v>
      </c>
      <c r="K24" s="10">
        <f t="shared" si="16"/>
        <v>437.61</v>
      </c>
      <c r="L24" s="6"/>
      <c r="M24" s="34"/>
      <c r="N24" s="45"/>
      <c r="O24" s="36">
        <v>0</v>
      </c>
      <c r="P24" s="42"/>
      <c r="Q24" s="42"/>
      <c r="R24" s="52"/>
    </row>
    <row r="25" s="2" customFormat="1" ht="33" customHeight="1" spans="1:18">
      <c r="A25" s="6" t="s">
        <v>259</v>
      </c>
      <c r="B25" s="6"/>
      <c r="C25" s="6"/>
      <c r="D25" s="16">
        <f t="shared" ref="D25:K25" si="17">SUM(D23:D24)</f>
        <v>90</v>
      </c>
      <c r="E25" s="16">
        <f t="shared" si="17"/>
        <v>8</v>
      </c>
      <c r="F25" s="16">
        <f t="shared" si="17"/>
        <v>3137</v>
      </c>
      <c r="G25" s="16">
        <f t="shared" si="17"/>
        <v>3235</v>
      </c>
      <c r="H25" s="16">
        <f t="shared" si="17"/>
        <v>21.6</v>
      </c>
      <c r="I25" s="16">
        <f t="shared" si="17"/>
        <v>2.56</v>
      </c>
      <c r="J25" s="16">
        <f t="shared" si="17"/>
        <v>658.77</v>
      </c>
      <c r="K25" s="16">
        <f t="shared" si="17"/>
        <v>682.93</v>
      </c>
      <c r="L25" s="6"/>
      <c r="M25" s="34"/>
      <c r="N25" s="45"/>
      <c r="O25" s="36">
        <f>SUM(O23:O24)</f>
        <v>34.56</v>
      </c>
      <c r="P25" s="43"/>
      <c r="Q25" s="43"/>
      <c r="R25" s="53"/>
    </row>
    <row r="26" s="2" customFormat="1" ht="18.75" spans="1:18">
      <c r="A26" s="10">
        <v>17</v>
      </c>
      <c r="B26" s="11" t="s">
        <v>380</v>
      </c>
      <c r="C26" s="12" t="s">
        <v>381</v>
      </c>
      <c r="D26" s="10">
        <v>0</v>
      </c>
      <c r="E26" s="10">
        <v>101</v>
      </c>
      <c r="F26" s="10">
        <f>211+1564</f>
        <v>1775</v>
      </c>
      <c r="G26" s="10">
        <f t="shared" si="13"/>
        <v>1876</v>
      </c>
      <c r="H26" s="10">
        <v>0</v>
      </c>
      <c r="I26" s="10">
        <f t="shared" si="14"/>
        <v>32.32</v>
      </c>
      <c r="J26" s="10">
        <f t="shared" si="15"/>
        <v>372.75</v>
      </c>
      <c r="K26" s="10">
        <f t="shared" si="16"/>
        <v>405.07</v>
      </c>
      <c r="L26" s="11">
        <v>2</v>
      </c>
      <c r="M26" s="11">
        <f>K31*L26*0.1</f>
        <v>572.96</v>
      </c>
      <c r="N26" s="41">
        <f>573</f>
        <v>573</v>
      </c>
      <c r="O26" s="47"/>
      <c r="P26" s="47"/>
      <c r="Q26" s="41">
        <v>0</v>
      </c>
      <c r="R26" s="47"/>
    </row>
    <row r="27" s="2" customFormat="1" ht="18.75" spans="1:18">
      <c r="A27" s="10">
        <v>18</v>
      </c>
      <c r="B27" s="13"/>
      <c r="C27" s="12" t="s">
        <v>382</v>
      </c>
      <c r="D27" s="10">
        <v>0</v>
      </c>
      <c r="E27" s="10">
        <v>0</v>
      </c>
      <c r="F27" s="10">
        <v>3391</v>
      </c>
      <c r="G27" s="10">
        <f t="shared" si="13"/>
        <v>3391</v>
      </c>
      <c r="H27" s="10">
        <v>0</v>
      </c>
      <c r="I27" s="10">
        <f t="shared" si="14"/>
        <v>0</v>
      </c>
      <c r="J27" s="10">
        <f t="shared" si="15"/>
        <v>712.11</v>
      </c>
      <c r="K27" s="10">
        <f t="shared" si="16"/>
        <v>712.11</v>
      </c>
      <c r="L27" s="13"/>
      <c r="M27" s="13"/>
      <c r="N27" s="42"/>
      <c r="O27" s="47"/>
      <c r="P27" s="47"/>
      <c r="Q27" s="42"/>
      <c r="R27" s="47"/>
    </row>
    <row r="28" s="2" customFormat="1" ht="18.75" spans="1:18">
      <c r="A28" s="10">
        <v>19</v>
      </c>
      <c r="B28" s="13"/>
      <c r="C28" s="12" t="s">
        <v>383</v>
      </c>
      <c r="D28" s="10">
        <v>0</v>
      </c>
      <c r="E28" s="10">
        <v>0</v>
      </c>
      <c r="F28" s="10">
        <v>2968</v>
      </c>
      <c r="G28" s="10">
        <f t="shared" si="13"/>
        <v>2968</v>
      </c>
      <c r="H28" s="10">
        <v>0</v>
      </c>
      <c r="I28" s="10">
        <f t="shared" si="14"/>
        <v>0</v>
      </c>
      <c r="J28" s="10">
        <f t="shared" si="15"/>
        <v>623.28</v>
      </c>
      <c r="K28" s="10">
        <f t="shared" si="16"/>
        <v>623.28</v>
      </c>
      <c r="L28" s="13"/>
      <c r="M28" s="13"/>
      <c r="N28" s="42"/>
      <c r="O28" s="47"/>
      <c r="P28" s="47"/>
      <c r="Q28" s="42"/>
      <c r="R28" s="47"/>
    </row>
    <row r="29" s="2" customFormat="1" ht="18.75" spans="1:18">
      <c r="A29" s="10">
        <v>20</v>
      </c>
      <c r="B29" s="13"/>
      <c r="C29" s="12" t="s">
        <v>384</v>
      </c>
      <c r="D29" s="10">
        <v>0</v>
      </c>
      <c r="E29" s="10">
        <v>0</v>
      </c>
      <c r="F29" s="10">
        <v>3798</v>
      </c>
      <c r="G29" s="10">
        <f t="shared" si="13"/>
        <v>3798</v>
      </c>
      <c r="H29" s="10">
        <v>0</v>
      </c>
      <c r="I29" s="10">
        <f t="shared" si="14"/>
        <v>0</v>
      </c>
      <c r="J29" s="10">
        <f t="shared" si="15"/>
        <v>797.58</v>
      </c>
      <c r="K29" s="10">
        <f t="shared" si="16"/>
        <v>797.58</v>
      </c>
      <c r="L29" s="13"/>
      <c r="M29" s="13"/>
      <c r="N29" s="42"/>
      <c r="O29" s="47"/>
      <c r="P29" s="47"/>
      <c r="Q29" s="42"/>
      <c r="R29" s="47"/>
    </row>
    <row r="30" s="2" customFormat="1" ht="17" customHeight="1" spans="1:18">
      <c r="A30" s="10">
        <v>21</v>
      </c>
      <c r="B30" s="13"/>
      <c r="C30" s="23" t="s">
        <v>385</v>
      </c>
      <c r="D30" s="10">
        <v>0</v>
      </c>
      <c r="E30" s="10">
        <v>0</v>
      </c>
      <c r="F30" s="10">
        <v>1556</v>
      </c>
      <c r="G30" s="10">
        <f t="shared" si="13"/>
        <v>1556</v>
      </c>
      <c r="H30" s="10">
        <f>SUM(H26:H29)</f>
        <v>0</v>
      </c>
      <c r="I30" s="10">
        <f t="shared" si="14"/>
        <v>0</v>
      </c>
      <c r="J30" s="10">
        <f t="shared" si="15"/>
        <v>326.76</v>
      </c>
      <c r="K30" s="10">
        <f t="shared" si="16"/>
        <v>326.76</v>
      </c>
      <c r="L30" s="13"/>
      <c r="M30" s="13"/>
      <c r="N30" s="42"/>
      <c r="O30" s="47"/>
      <c r="P30" s="47"/>
      <c r="Q30" s="42"/>
      <c r="R30" s="47"/>
    </row>
    <row r="31" s="2" customFormat="1" ht="18.75" spans="1:18">
      <c r="A31" s="10"/>
      <c r="B31" s="6" t="s">
        <v>386</v>
      </c>
      <c r="C31" s="6"/>
      <c r="D31" s="16">
        <f t="shared" ref="D31:K31" si="18">SUM(D26:D30)</f>
        <v>0</v>
      </c>
      <c r="E31" s="16">
        <f t="shared" si="18"/>
        <v>101</v>
      </c>
      <c r="F31" s="16">
        <f t="shared" si="18"/>
        <v>13488</v>
      </c>
      <c r="G31" s="16">
        <f t="shared" si="18"/>
        <v>13589</v>
      </c>
      <c r="H31" s="16">
        <f t="shared" si="18"/>
        <v>0</v>
      </c>
      <c r="I31" s="16">
        <f t="shared" si="18"/>
        <v>32.32</v>
      </c>
      <c r="J31" s="16">
        <f t="shared" si="18"/>
        <v>2832.48</v>
      </c>
      <c r="K31" s="16">
        <f t="shared" si="18"/>
        <v>2864.8</v>
      </c>
      <c r="L31" s="15"/>
      <c r="M31" s="15"/>
      <c r="N31" s="43"/>
      <c r="O31" s="47"/>
      <c r="P31" s="47"/>
      <c r="Q31" s="43"/>
      <c r="R31" s="47"/>
    </row>
    <row r="32" s="2" customFormat="1" ht="18.75" spans="1:18">
      <c r="A32" s="10">
        <v>22</v>
      </c>
      <c r="B32" s="6" t="s">
        <v>380</v>
      </c>
      <c r="C32" s="24" t="s">
        <v>387</v>
      </c>
      <c r="D32" s="10">
        <v>0</v>
      </c>
      <c r="E32" s="10">
        <v>0</v>
      </c>
      <c r="F32" s="10">
        <v>150</v>
      </c>
      <c r="G32" s="10">
        <f t="shared" ref="G32:G36" si="19">F32+E32+D32</f>
        <v>150</v>
      </c>
      <c r="H32" s="10">
        <f>D32*0.24</f>
        <v>0</v>
      </c>
      <c r="I32" s="10">
        <f t="shared" ref="I32:I36" si="20">E32*0.32</f>
        <v>0</v>
      </c>
      <c r="J32" s="10">
        <f t="shared" ref="J32:J36" si="21">F32*0.21</f>
        <v>31.5</v>
      </c>
      <c r="K32" s="10">
        <f t="shared" ref="K32:K36" si="22">J32+I32+H32</f>
        <v>31.5</v>
      </c>
      <c r="L32" s="11">
        <v>4</v>
      </c>
      <c r="M32" s="11">
        <f>K34*L32*0.1</f>
        <v>40.572</v>
      </c>
      <c r="N32" s="41">
        <v>41</v>
      </c>
      <c r="O32" s="47"/>
      <c r="P32" s="47"/>
      <c r="Q32" s="41">
        <v>0</v>
      </c>
      <c r="R32" s="47"/>
    </row>
    <row r="33" s="2" customFormat="1" ht="18.75" spans="1:18">
      <c r="A33" s="10">
        <v>23</v>
      </c>
      <c r="B33" s="11"/>
      <c r="C33" s="23" t="s">
        <v>388</v>
      </c>
      <c r="D33" s="10">
        <v>0</v>
      </c>
      <c r="E33" s="10">
        <v>0</v>
      </c>
      <c r="F33" s="10">
        <v>333</v>
      </c>
      <c r="G33" s="10">
        <f t="shared" si="19"/>
        <v>333</v>
      </c>
      <c r="H33" s="10">
        <f>D33*0.24</f>
        <v>0</v>
      </c>
      <c r="I33" s="10">
        <f t="shared" si="20"/>
        <v>0</v>
      </c>
      <c r="J33" s="10">
        <f t="shared" si="21"/>
        <v>69.93</v>
      </c>
      <c r="K33" s="10">
        <f t="shared" si="22"/>
        <v>69.93</v>
      </c>
      <c r="L33" s="13"/>
      <c r="M33" s="13"/>
      <c r="N33" s="42"/>
      <c r="O33" s="47"/>
      <c r="P33" s="47"/>
      <c r="Q33" s="43"/>
      <c r="R33" s="47"/>
    </row>
    <row r="34" s="2" customFormat="1" ht="18.75" spans="1:18">
      <c r="A34" s="10"/>
      <c r="B34" s="6" t="s">
        <v>389</v>
      </c>
      <c r="C34" s="6"/>
      <c r="D34" s="16">
        <f t="shared" ref="D34:K34" si="23">SUM(D32:D33)</f>
        <v>0</v>
      </c>
      <c r="E34" s="16">
        <f t="shared" si="23"/>
        <v>0</v>
      </c>
      <c r="F34" s="16">
        <f t="shared" si="23"/>
        <v>483</v>
      </c>
      <c r="G34" s="16">
        <f t="shared" si="23"/>
        <v>483</v>
      </c>
      <c r="H34" s="16">
        <f t="shared" si="23"/>
        <v>0</v>
      </c>
      <c r="I34" s="16">
        <f t="shared" si="23"/>
        <v>0</v>
      </c>
      <c r="J34" s="16">
        <f t="shared" si="23"/>
        <v>101.43</v>
      </c>
      <c r="K34" s="16">
        <f t="shared" si="23"/>
        <v>101.43</v>
      </c>
      <c r="L34" s="13"/>
      <c r="M34" s="15"/>
      <c r="N34" s="43"/>
      <c r="O34" s="47"/>
      <c r="P34" s="47"/>
      <c r="Q34" s="37">
        <f>Q32</f>
        <v>0</v>
      </c>
      <c r="R34" s="47"/>
    </row>
    <row r="35" s="2" customFormat="1" ht="18.75" spans="1:18">
      <c r="A35" s="6" t="s">
        <v>267</v>
      </c>
      <c r="B35" s="6"/>
      <c r="C35" s="6"/>
      <c r="D35" s="16">
        <f t="shared" ref="D35:K35" si="24">D34+D31</f>
        <v>0</v>
      </c>
      <c r="E35" s="16">
        <f t="shared" si="24"/>
        <v>101</v>
      </c>
      <c r="F35" s="16">
        <f t="shared" si="24"/>
        <v>13971</v>
      </c>
      <c r="G35" s="16">
        <f t="shared" si="24"/>
        <v>14072</v>
      </c>
      <c r="H35" s="16">
        <f t="shared" si="24"/>
        <v>0</v>
      </c>
      <c r="I35" s="16">
        <f t="shared" si="24"/>
        <v>32.32</v>
      </c>
      <c r="J35" s="16">
        <f t="shared" si="24"/>
        <v>2933.91</v>
      </c>
      <c r="K35" s="16">
        <f t="shared" si="24"/>
        <v>2966.23</v>
      </c>
      <c r="L35" s="15"/>
      <c r="M35" s="44">
        <f>M32+M26</f>
        <v>613.532</v>
      </c>
      <c r="N35" s="45">
        <f>SUM(N26:N34)</f>
        <v>614</v>
      </c>
      <c r="O35" s="47"/>
      <c r="P35" s="47"/>
      <c r="Q35" s="37">
        <f>Q34+Q26</f>
        <v>0</v>
      </c>
      <c r="R35" s="47"/>
    </row>
    <row r="36" s="2" customFormat="1" ht="18.75" spans="1:18">
      <c r="A36" s="10">
        <v>19</v>
      </c>
      <c r="B36" s="6" t="s">
        <v>390</v>
      </c>
      <c r="C36" s="14" t="s">
        <v>391</v>
      </c>
      <c r="D36" s="10">
        <v>0</v>
      </c>
      <c r="E36" s="10">
        <v>117</v>
      </c>
      <c r="F36" s="10">
        <f>4029+126</f>
        <v>4155</v>
      </c>
      <c r="G36" s="29">
        <f t="shared" si="19"/>
        <v>4272</v>
      </c>
      <c r="H36" s="10">
        <v>0</v>
      </c>
      <c r="I36" s="10">
        <f t="shared" si="20"/>
        <v>37.44</v>
      </c>
      <c r="J36" s="10">
        <f t="shared" si="21"/>
        <v>872.55</v>
      </c>
      <c r="K36" s="29">
        <f t="shared" si="22"/>
        <v>909.99</v>
      </c>
      <c r="L36" s="6">
        <v>4</v>
      </c>
      <c r="M36" s="6">
        <f t="shared" ref="M36:M40" si="25">K37*L36*0.1</f>
        <v>363.996</v>
      </c>
      <c r="N36" s="37">
        <v>364</v>
      </c>
      <c r="O36" s="36">
        <v>0</v>
      </c>
      <c r="P36" s="41">
        <v>70.1956</v>
      </c>
      <c r="Q36" s="41">
        <v>71</v>
      </c>
      <c r="R36" s="47"/>
    </row>
    <row r="37" s="2" customFormat="1" ht="18.75" spans="1:18">
      <c r="A37" s="6" t="s">
        <v>392</v>
      </c>
      <c r="B37" s="6"/>
      <c r="C37" s="6"/>
      <c r="D37" s="16">
        <v>0</v>
      </c>
      <c r="E37" s="16">
        <f t="shared" ref="E37:G37" si="26">SUM(E36)</f>
        <v>117</v>
      </c>
      <c r="F37" s="16">
        <f t="shared" si="26"/>
        <v>4155</v>
      </c>
      <c r="G37" s="16">
        <f t="shared" si="26"/>
        <v>4272</v>
      </c>
      <c r="H37" s="16">
        <v>0</v>
      </c>
      <c r="I37" s="16">
        <f t="shared" ref="I37:K37" si="27">SUM(I36)</f>
        <v>37.44</v>
      </c>
      <c r="J37" s="16">
        <f t="shared" si="27"/>
        <v>872.55</v>
      </c>
      <c r="K37" s="16">
        <f t="shared" si="27"/>
        <v>909.99</v>
      </c>
      <c r="L37" s="6"/>
      <c r="M37" s="6"/>
      <c r="N37" s="37"/>
      <c r="O37" s="36">
        <f t="shared" ref="O37:O41" si="28">SUM(O36:O36)</f>
        <v>0</v>
      </c>
      <c r="P37" s="42"/>
      <c r="Q37" s="42"/>
      <c r="R37" s="47"/>
    </row>
    <row r="38" s="2" customFormat="1" ht="18.75" spans="1:18">
      <c r="A38" s="10">
        <v>20</v>
      </c>
      <c r="B38" s="25" t="s">
        <v>393</v>
      </c>
      <c r="C38" s="26" t="s">
        <v>394</v>
      </c>
      <c r="D38" s="10">
        <v>0</v>
      </c>
      <c r="E38" s="10">
        <v>73</v>
      </c>
      <c r="F38" s="10">
        <f>2331+4396</f>
        <v>6727</v>
      </c>
      <c r="G38" s="10">
        <f>F38+E38+D38</f>
        <v>6800</v>
      </c>
      <c r="H38" s="10">
        <v>0</v>
      </c>
      <c r="I38" s="29">
        <f>E38*0.32</f>
        <v>23.36</v>
      </c>
      <c r="J38" s="29">
        <f>F38*0.21</f>
        <v>1412.67</v>
      </c>
      <c r="K38" s="29">
        <f>I38+J38+H38</f>
        <v>1436.03</v>
      </c>
      <c r="L38" s="6">
        <v>4</v>
      </c>
      <c r="M38" s="6">
        <f t="shared" si="25"/>
        <v>574.412</v>
      </c>
      <c r="N38" s="48">
        <v>575</v>
      </c>
      <c r="O38" s="36">
        <v>-77.8484</v>
      </c>
      <c r="P38" s="42"/>
      <c r="Q38" s="42"/>
      <c r="R38" s="47"/>
    </row>
    <row r="39" s="2" customFormat="1" ht="18.75" spans="1:18">
      <c r="A39" s="6" t="s">
        <v>395</v>
      </c>
      <c r="B39" s="6"/>
      <c r="C39" s="6"/>
      <c r="D39" s="16">
        <v>0</v>
      </c>
      <c r="E39" s="16">
        <f t="shared" ref="E39:K39" si="29">SUM(E38:E38)</f>
        <v>73</v>
      </c>
      <c r="F39" s="16">
        <f t="shared" si="29"/>
        <v>6727</v>
      </c>
      <c r="G39" s="16">
        <f>G38</f>
        <v>6800</v>
      </c>
      <c r="H39" s="16">
        <v>0</v>
      </c>
      <c r="I39" s="16">
        <f t="shared" si="29"/>
        <v>23.36</v>
      </c>
      <c r="J39" s="16">
        <f t="shared" si="29"/>
        <v>1412.67</v>
      </c>
      <c r="K39" s="16">
        <f t="shared" si="29"/>
        <v>1436.03</v>
      </c>
      <c r="L39" s="6"/>
      <c r="M39" s="6"/>
      <c r="N39" s="48"/>
      <c r="O39" s="40">
        <f t="shared" si="28"/>
        <v>-77.8484</v>
      </c>
      <c r="P39" s="42"/>
      <c r="Q39" s="42"/>
      <c r="R39" s="47"/>
    </row>
    <row r="40" s="2" customFormat="1" ht="18.75" spans="1:18">
      <c r="A40" s="10">
        <v>21</v>
      </c>
      <c r="B40" s="6" t="s">
        <v>287</v>
      </c>
      <c r="C40" s="12" t="s">
        <v>396</v>
      </c>
      <c r="D40" s="10">
        <v>0</v>
      </c>
      <c r="E40" s="10">
        <v>0</v>
      </c>
      <c r="F40" s="10">
        <v>186</v>
      </c>
      <c r="G40" s="10">
        <f>F40</f>
        <v>186</v>
      </c>
      <c r="H40" s="10">
        <v>0</v>
      </c>
      <c r="I40" s="10">
        <v>0</v>
      </c>
      <c r="J40" s="10">
        <f>G40*0.21</f>
        <v>39.06</v>
      </c>
      <c r="K40" s="10">
        <f t="shared" ref="K40:K47" si="30">J40+I40+H40</f>
        <v>39.06</v>
      </c>
      <c r="L40" s="11">
        <v>8</v>
      </c>
      <c r="M40" s="6">
        <f t="shared" si="25"/>
        <v>31.248</v>
      </c>
      <c r="N40" s="37">
        <v>32</v>
      </c>
      <c r="O40" s="36">
        <v>7.6528</v>
      </c>
      <c r="P40" s="42"/>
      <c r="Q40" s="42"/>
      <c r="R40" s="47"/>
    </row>
    <row r="41" s="2" customFormat="1" ht="18.75" spans="1:18">
      <c r="A41" s="6" t="s">
        <v>397</v>
      </c>
      <c r="B41" s="6"/>
      <c r="C41" s="6"/>
      <c r="D41" s="16">
        <v>0</v>
      </c>
      <c r="E41" s="16">
        <v>0</v>
      </c>
      <c r="F41" s="16">
        <f t="shared" ref="F41:K41" si="31">SUM(F40:F40)</f>
        <v>186</v>
      </c>
      <c r="G41" s="16">
        <f>SUM(G40)</f>
        <v>186</v>
      </c>
      <c r="H41" s="16">
        <v>0</v>
      </c>
      <c r="I41" s="16">
        <v>0</v>
      </c>
      <c r="J41" s="16">
        <f t="shared" si="31"/>
        <v>39.06</v>
      </c>
      <c r="K41" s="16">
        <f t="shared" si="31"/>
        <v>39.06</v>
      </c>
      <c r="L41" s="13"/>
      <c r="M41" s="6"/>
      <c r="N41" s="37"/>
      <c r="O41" s="40">
        <f t="shared" si="28"/>
        <v>7.6528</v>
      </c>
      <c r="P41" s="42"/>
      <c r="Q41" s="42"/>
      <c r="R41" s="47"/>
    </row>
    <row r="42" s="2" customFormat="1" ht="18.75" spans="1:18">
      <c r="A42" s="6" t="s">
        <v>279</v>
      </c>
      <c r="B42" s="6"/>
      <c r="C42" s="6"/>
      <c r="D42" s="16">
        <v>0</v>
      </c>
      <c r="E42" s="16">
        <f t="shared" ref="E42:G42" si="32">E41+E39+E37</f>
        <v>190</v>
      </c>
      <c r="F42" s="16">
        <f t="shared" si="32"/>
        <v>11068</v>
      </c>
      <c r="G42" s="16">
        <f t="shared" si="32"/>
        <v>11258</v>
      </c>
      <c r="H42" s="16">
        <v>0</v>
      </c>
      <c r="I42" s="16">
        <f t="shared" ref="I42:K42" si="33">I41+I39+I37</f>
        <v>60.8</v>
      </c>
      <c r="J42" s="16">
        <f t="shared" si="33"/>
        <v>2324.28</v>
      </c>
      <c r="K42" s="16">
        <f t="shared" si="33"/>
        <v>2385.08</v>
      </c>
      <c r="L42" s="15"/>
      <c r="M42" s="34">
        <f>M40+M38+M36</f>
        <v>969.656</v>
      </c>
      <c r="N42" s="49">
        <f>N40+N38+N36</f>
        <v>971</v>
      </c>
      <c r="O42" s="40">
        <f>O41+O39</f>
        <v>-70.1956</v>
      </c>
      <c r="P42" s="43"/>
      <c r="Q42" s="43"/>
      <c r="R42" s="47"/>
    </row>
    <row r="43" s="2" customFormat="1" ht="18.75" spans="1:18">
      <c r="A43" s="10">
        <v>22</v>
      </c>
      <c r="B43" s="6" t="s">
        <v>398</v>
      </c>
      <c r="C43" s="14" t="s">
        <v>399</v>
      </c>
      <c r="D43" s="10">
        <v>0</v>
      </c>
      <c r="E43" s="10">
        <v>842</v>
      </c>
      <c r="F43" s="10">
        <f>3201+7395</f>
        <v>10596</v>
      </c>
      <c r="G43" s="10">
        <f t="shared" ref="G43:G47" si="34">F43+E43+D43</f>
        <v>11438</v>
      </c>
      <c r="H43" s="10">
        <v>0</v>
      </c>
      <c r="I43" s="10">
        <f>E43*0.32</f>
        <v>269.44</v>
      </c>
      <c r="J43" s="10">
        <f t="shared" ref="J43:J47" si="35">F43*0.21</f>
        <v>2225.16</v>
      </c>
      <c r="K43" s="29">
        <f t="shared" si="30"/>
        <v>2494.6</v>
      </c>
      <c r="L43" s="6">
        <v>4</v>
      </c>
      <c r="M43" s="34">
        <f>K48*L43*0.1</f>
        <v>1267.648</v>
      </c>
      <c r="N43" s="45">
        <v>1268</v>
      </c>
      <c r="O43" s="47"/>
      <c r="P43" s="47"/>
      <c r="Q43" s="41">
        <v>0</v>
      </c>
      <c r="R43" s="47"/>
    </row>
    <row r="44" s="2" customFormat="1" ht="18.75" spans="1:18">
      <c r="A44" s="10">
        <v>23</v>
      </c>
      <c r="B44" s="6"/>
      <c r="C44" s="12" t="s">
        <v>400</v>
      </c>
      <c r="D44" s="10">
        <v>0</v>
      </c>
      <c r="E44" s="10">
        <v>0</v>
      </c>
      <c r="F44" s="10">
        <v>69</v>
      </c>
      <c r="G44" s="10">
        <f t="shared" si="34"/>
        <v>69</v>
      </c>
      <c r="H44" s="10">
        <v>0</v>
      </c>
      <c r="I44" s="10">
        <v>0</v>
      </c>
      <c r="J44" s="10">
        <f t="shared" si="35"/>
        <v>14.49</v>
      </c>
      <c r="K44" s="10">
        <f t="shared" si="30"/>
        <v>14.49</v>
      </c>
      <c r="L44" s="6"/>
      <c r="M44" s="34"/>
      <c r="N44" s="45"/>
      <c r="O44" s="47"/>
      <c r="P44" s="47"/>
      <c r="Q44" s="42"/>
      <c r="R44" s="47"/>
    </row>
    <row r="45" s="2" customFormat="1" ht="18.75" spans="1:18">
      <c r="A45" s="10">
        <v>24</v>
      </c>
      <c r="B45" s="6"/>
      <c r="C45" s="12" t="s">
        <v>401</v>
      </c>
      <c r="D45" s="10">
        <v>0</v>
      </c>
      <c r="E45" s="10">
        <v>0</v>
      </c>
      <c r="F45" s="10">
        <v>2298</v>
      </c>
      <c r="G45" s="10">
        <f t="shared" si="34"/>
        <v>2298</v>
      </c>
      <c r="H45" s="10">
        <v>0</v>
      </c>
      <c r="I45" s="10">
        <v>0</v>
      </c>
      <c r="J45" s="10">
        <f t="shared" si="35"/>
        <v>482.58</v>
      </c>
      <c r="K45" s="10">
        <f t="shared" si="30"/>
        <v>482.58</v>
      </c>
      <c r="L45" s="6"/>
      <c r="M45" s="34"/>
      <c r="N45" s="45"/>
      <c r="O45" s="47"/>
      <c r="P45" s="47"/>
      <c r="Q45" s="42"/>
      <c r="R45" s="47"/>
    </row>
    <row r="46" s="2" customFormat="1" ht="18.75" spans="1:18">
      <c r="A46" s="10">
        <v>25</v>
      </c>
      <c r="B46" s="6"/>
      <c r="C46" s="12" t="s">
        <v>402</v>
      </c>
      <c r="D46" s="10">
        <v>0</v>
      </c>
      <c r="E46" s="10">
        <v>0</v>
      </c>
      <c r="F46" s="10">
        <v>560</v>
      </c>
      <c r="G46" s="10">
        <f t="shared" si="34"/>
        <v>560</v>
      </c>
      <c r="H46" s="10">
        <v>0</v>
      </c>
      <c r="I46" s="10">
        <v>0</v>
      </c>
      <c r="J46" s="10">
        <f t="shared" si="35"/>
        <v>117.6</v>
      </c>
      <c r="K46" s="10">
        <f t="shared" si="30"/>
        <v>117.6</v>
      </c>
      <c r="L46" s="6"/>
      <c r="M46" s="34"/>
      <c r="N46" s="45"/>
      <c r="O46" s="47"/>
      <c r="P46" s="47"/>
      <c r="Q46" s="42"/>
      <c r="R46" s="47"/>
    </row>
    <row r="47" s="2" customFormat="1" ht="18.75" spans="1:18">
      <c r="A47" s="10">
        <v>26</v>
      </c>
      <c r="B47" s="6"/>
      <c r="C47" s="12" t="s">
        <v>403</v>
      </c>
      <c r="D47" s="10">
        <v>0</v>
      </c>
      <c r="E47" s="10">
        <v>0</v>
      </c>
      <c r="F47" s="10">
        <v>285</v>
      </c>
      <c r="G47" s="10">
        <f t="shared" si="34"/>
        <v>285</v>
      </c>
      <c r="H47" s="10">
        <v>0</v>
      </c>
      <c r="I47" s="10">
        <v>0</v>
      </c>
      <c r="J47" s="10">
        <f t="shared" si="35"/>
        <v>59.85</v>
      </c>
      <c r="K47" s="10">
        <f t="shared" si="30"/>
        <v>59.85</v>
      </c>
      <c r="L47" s="6"/>
      <c r="M47" s="34"/>
      <c r="N47" s="45"/>
      <c r="O47" s="47"/>
      <c r="P47" s="47"/>
      <c r="Q47" s="42"/>
      <c r="R47" s="47"/>
    </row>
    <row r="48" s="2" customFormat="1" ht="18.75" spans="1:18">
      <c r="A48" s="6" t="s">
        <v>291</v>
      </c>
      <c r="B48" s="6"/>
      <c r="C48" s="6"/>
      <c r="D48" s="16">
        <f t="shared" ref="D48:G48" si="36">SUM(D43:D47)</f>
        <v>0</v>
      </c>
      <c r="E48" s="16">
        <f t="shared" si="36"/>
        <v>842</v>
      </c>
      <c r="F48" s="16">
        <f t="shared" si="36"/>
        <v>13808</v>
      </c>
      <c r="G48" s="16">
        <f t="shared" si="36"/>
        <v>14650</v>
      </c>
      <c r="H48" s="16">
        <v>0</v>
      </c>
      <c r="I48" s="16">
        <f t="shared" ref="I48:K48" si="37">SUM(I43:I47)</f>
        <v>269.44</v>
      </c>
      <c r="J48" s="16">
        <f t="shared" si="37"/>
        <v>2899.68</v>
      </c>
      <c r="K48" s="16">
        <f t="shared" si="37"/>
        <v>3169.12</v>
      </c>
      <c r="L48" s="6"/>
      <c r="M48" s="34"/>
      <c r="N48" s="45"/>
      <c r="O48" s="47"/>
      <c r="P48" s="47"/>
      <c r="Q48" s="43"/>
      <c r="R48" s="47"/>
    </row>
    <row r="49" s="2" customFormat="1" ht="18.75" spans="1:18">
      <c r="A49" s="10">
        <v>27</v>
      </c>
      <c r="B49" s="11" t="s">
        <v>404</v>
      </c>
      <c r="C49" s="12" t="s">
        <v>405</v>
      </c>
      <c r="D49" s="10">
        <v>0</v>
      </c>
      <c r="E49" s="10">
        <v>0</v>
      </c>
      <c r="F49" s="10">
        <v>1485</v>
      </c>
      <c r="G49" s="10">
        <f t="shared" ref="G49:G52" si="38">F49+E49+D49</f>
        <v>1485</v>
      </c>
      <c r="H49" s="10">
        <f t="shared" ref="H49:H52" si="39">D49*0.24</f>
        <v>0</v>
      </c>
      <c r="I49" s="10">
        <f>D49*0.32</f>
        <v>0</v>
      </c>
      <c r="J49" s="10">
        <f t="shared" ref="J49:J52" si="40">F49*0.21</f>
        <v>311.85</v>
      </c>
      <c r="K49" s="10">
        <f t="shared" ref="K49:K52" si="41">J49+I49+H49</f>
        <v>311.85</v>
      </c>
      <c r="L49" s="6">
        <v>6</v>
      </c>
      <c r="M49" s="34">
        <f>K53*L49*0.1</f>
        <v>468.246</v>
      </c>
      <c r="N49" s="45">
        <v>469</v>
      </c>
      <c r="O49" s="36">
        <v>-30.4896</v>
      </c>
      <c r="P49" s="41">
        <v>1.2357</v>
      </c>
      <c r="Q49" s="41">
        <v>2</v>
      </c>
      <c r="R49" s="47"/>
    </row>
    <row r="50" s="2" customFormat="1" ht="18.75" spans="1:18">
      <c r="A50" s="10"/>
      <c r="B50" s="13"/>
      <c r="C50" s="12" t="s">
        <v>406</v>
      </c>
      <c r="D50" s="10">
        <v>0</v>
      </c>
      <c r="E50" s="10">
        <v>10</v>
      </c>
      <c r="F50" s="10">
        <f>1939+32</f>
        <v>1971</v>
      </c>
      <c r="G50" s="10">
        <f t="shared" si="38"/>
        <v>1981</v>
      </c>
      <c r="H50" s="10">
        <f t="shared" si="39"/>
        <v>0</v>
      </c>
      <c r="I50" s="10">
        <f t="shared" ref="I50:I52" si="42">E50*0.32</f>
        <v>3.2</v>
      </c>
      <c r="J50" s="10">
        <f t="shared" si="40"/>
        <v>413.91</v>
      </c>
      <c r="K50" s="10">
        <f t="shared" si="41"/>
        <v>417.11</v>
      </c>
      <c r="L50" s="6"/>
      <c r="M50" s="34"/>
      <c r="N50" s="45"/>
      <c r="O50" s="36">
        <v>13.3265</v>
      </c>
      <c r="P50" s="42"/>
      <c r="Q50" s="42"/>
      <c r="R50" s="47"/>
    </row>
    <row r="51" s="2" customFormat="1" ht="18.75" spans="1:18">
      <c r="A51" s="10">
        <v>28</v>
      </c>
      <c r="B51" s="13"/>
      <c r="C51" s="12" t="s">
        <v>407</v>
      </c>
      <c r="D51" s="10">
        <v>0</v>
      </c>
      <c r="E51" s="10">
        <v>0</v>
      </c>
      <c r="F51" s="10">
        <v>4</v>
      </c>
      <c r="G51" s="10">
        <f t="shared" si="38"/>
        <v>4</v>
      </c>
      <c r="H51" s="10">
        <f t="shared" si="39"/>
        <v>0</v>
      </c>
      <c r="I51" s="10">
        <f t="shared" si="42"/>
        <v>0</v>
      </c>
      <c r="J51" s="10">
        <f t="shared" si="40"/>
        <v>0.84</v>
      </c>
      <c r="K51" s="10">
        <f t="shared" si="41"/>
        <v>0.84</v>
      </c>
      <c r="L51" s="6"/>
      <c r="M51" s="34"/>
      <c r="N51" s="45"/>
      <c r="O51" s="36">
        <v>0</v>
      </c>
      <c r="P51" s="42"/>
      <c r="Q51" s="42"/>
      <c r="R51" s="47"/>
    </row>
    <row r="52" s="2" customFormat="1" ht="18.75" spans="1:18">
      <c r="A52" s="10">
        <v>29</v>
      </c>
      <c r="B52" s="13"/>
      <c r="C52" s="12" t="s">
        <v>408</v>
      </c>
      <c r="D52" s="10">
        <v>0</v>
      </c>
      <c r="E52" s="10">
        <v>0</v>
      </c>
      <c r="F52" s="10">
        <v>241</v>
      </c>
      <c r="G52" s="10">
        <f t="shared" si="38"/>
        <v>241</v>
      </c>
      <c r="H52" s="10">
        <f t="shared" si="39"/>
        <v>0</v>
      </c>
      <c r="I52" s="10">
        <f t="shared" si="42"/>
        <v>0</v>
      </c>
      <c r="J52" s="10">
        <f t="shared" si="40"/>
        <v>50.61</v>
      </c>
      <c r="K52" s="10">
        <f t="shared" si="41"/>
        <v>50.61</v>
      </c>
      <c r="L52" s="6"/>
      <c r="M52" s="34"/>
      <c r="N52" s="45"/>
      <c r="O52" s="36">
        <v>15.9274</v>
      </c>
      <c r="P52" s="42"/>
      <c r="Q52" s="42"/>
      <c r="R52" s="47"/>
    </row>
    <row r="53" s="2" customFormat="1" ht="18.75" spans="1:18">
      <c r="A53" s="6" t="s">
        <v>409</v>
      </c>
      <c r="B53" s="6"/>
      <c r="C53" s="6"/>
      <c r="D53" s="16">
        <f t="shared" ref="D53:K53" si="43">SUM(D49:D52)</f>
        <v>0</v>
      </c>
      <c r="E53" s="16">
        <f t="shared" si="43"/>
        <v>10</v>
      </c>
      <c r="F53" s="16">
        <f t="shared" si="43"/>
        <v>3701</v>
      </c>
      <c r="G53" s="16">
        <f t="shared" si="43"/>
        <v>3711</v>
      </c>
      <c r="H53" s="16">
        <f t="shared" si="43"/>
        <v>0</v>
      </c>
      <c r="I53" s="16">
        <f t="shared" si="43"/>
        <v>3.2</v>
      </c>
      <c r="J53" s="16">
        <f t="shared" si="43"/>
        <v>777.21</v>
      </c>
      <c r="K53" s="16">
        <f t="shared" si="43"/>
        <v>780.41</v>
      </c>
      <c r="L53" s="6"/>
      <c r="M53" s="34"/>
      <c r="N53" s="45"/>
      <c r="O53" s="40">
        <f>SUM(O49:O52)</f>
        <v>-1.2357</v>
      </c>
      <c r="P53" s="43"/>
      <c r="Q53" s="43"/>
      <c r="R53" s="47"/>
    </row>
    <row r="54" s="2" customFormat="1" ht="18.75" spans="1:18">
      <c r="A54" s="6"/>
      <c r="B54" s="6" t="s">
        <v>308</v>
      </c>
      <c r="C54" s="27" t="s">
        <v>410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1">
        <v>4</v>
      </c>
      <c r="M54" s="34">
        <v>0</v>
      </c>
      <c r="N54" s="45">
        <v>0</v>
      </c>
      <c r="O54" s="36">
        <v>32.29002</v>
      </c>
      <c r="P54" s="41">
        <v>0</v>
      </c>
      <c r="Q54" s="41">
        <v>0</v>
      </c>
      <c r="R54" s="47"/>
    </row>
    <row r="55" s="2" customFormat="1" ht="18.75" spans="1:18">
      <c r="A55" s="20" t="s">
        <v>411</v>
      </c>
      <c r="B55" s="21"/>
      <c r="C55" s="28"/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5"/>
      <c r="M55" s="34">
        <f t="shared" ref="M55:O55" si="44">SUM(M54:M54)</f>
        <v>0</v>
      </c>
      <c r="N55" s="45">
        <f t="shared" si="44"/>
        <v>0</v>
      </c>
      <c r="O55" s="40">
        <f t="shared" si="44"/>
        <v>32.29002</v>
      </c>
      <c r="P55" s="43"/>
      <c r="Q55" s="43"/>
      <c r="R55" s="47"/>
    </row>
    <row r="56" s="2" customFormat="1" ht="18.75" spans="1:18">
      <c r="A56" s="20"/>
      <c r="B56" s="21"/>
      <c r="C56" s="28" t="s">
        <v>300</v>
      </c>
      <c r="D56" s="16">
        <f t="shared" ref="D56:K56" si="45">D55+D53</f>
        <v>0</v>
      </c>
      <c r="E56" s="16">
        <f t="shared" si="45"/>
        <v>10</v>
      </c>
      <c r="F56" s="16">
        <f t="shared" si="45"/>
        <v>3701</v>
      </c>
      <c r="G56" s="16">
        <f t="shared" si="45"/>
        <v>3711</v>
      </c>
      <c r="H56" s="16">
        <f t="shared" si="45"/>
        <v>0</v>
      </c>
      <c r="I56" s="16">
        <f t="shared" si="45"/>
        <v>3.2</v>
      </c>
      <c r="J56" s="16">
        <f t="shared" si="45"/>
        <v>777.21</v>
      </c>
      <c r="K56" s="16">
        <f t="shared" si="45"/>
        <v>780.41</v>
      </c>
      <c r="L56" s="15"/>
      <c r="M56" s="34">
        <f>M55+M49</f>
        <v>468.246</v>
      </c>
      <c r="N56" s="45">
        <f>N55+N49</f>
        <v>469</v>
      </c>
      <c r="O56" s="40">
        <f>O55+O53</f>
        <v>31.05432</v>
      </c>
      <c r="P56" s="38">
        <f>P54+P49</f>
        <v>1.2357</v>
      </c>
      <c r="Q56" s="38">
        <f>SUM(Q49:Q55)</f>
        <v>2</v>
      </c>
      <c r="R56" s="54"/>
    </row>
    <row r="57" s="2" customFormat="1" ht="18.75" spans="1:18">
      <c r="A57" s="10">
        <v>31</v>
      </c>
      <c r="B57" s="5" t="s">
        <v>75</v>
      </c>
      <c r="C57" s="12" t="s">
        <v>412</v>
      </c>
      <c r="D57" s="10">
        <v>0</v>
      </c>
      <c r="E57" s="10">
        <v>63</v>
      </c>
      <c r="F57" s="10">
        <f>802+2079</f>
        <v>2881</v>
      </c>
      <c r="G57" s="10">
        <f t="shared" ref="G57:G59" si="46">F57+E57+D57</f>
        <v>2944</v>
      </c>
      <c r="H57" s="10">
        <v>0</v>
      </c>
      <c r="I57" s="10">
        <f t="shared" ref="I57:I59" si="47">E57*0.32</f>
        <v>20.16</v>
      </c>
      <c r="J57" s="10">
        <f t="shared" ref="J57:J59" si="48">F57*0.21</f>
        <v>605.01</v>
      </c>
      <c r="K57" s="10">
        <f t="shared" ref="K57:K59" si="49">I57+J57+H57</f>
        <v>625.17</v>
      </c>
      <c r="L57" s="6">
        <v>6</v>
      </c>
      <c r="M57" s="6">
        <f>K60*L57*0.1</f>
        <v>551.124</v>
      </c>
      <c r="N57" s="37">
        <v>552</v>
      </c>
      <c r="O57" s="36">
        <v>40.344</v>
      </c>
      <c r="P57" s="41">
        <v>0</v>
      </c>
      <c r="Q57" s="41">
        <v>0</v>
      </c>
      <c r="R57" s="51" t="s">
        <v>312</v>
      </c>
    </row>
    <row r="58" s="2" customFormat="1" ht="18.75" spans="1:18">
      <c r="A58" s="10">
        <v>32</v>
      </c>
      <c r="B58" s="5"/>
      <c r="C58" s="14" t="s">
        <v>413</v>
      </c>
      <c r="D58" s="10">
        <v>0</v>
      </c>
      <c r="E58" s="10">
        <v>0</v>
      </c>
      <c r="F58" s="10">
        <v>1230</v>
      </c>
      <c r="G58" s="10">
        <f t="shared" si="46"/>
        <v>1230</v>
      </c>
      <c r="H58" s="10">
        <v>0</v>
      </c>
      <c r="I58" s="10">
        <f t="shared" si="47"/>
        <v>0</v>
      </c>
      <c r="J58" s="10">
        <f t="shared" si="48"/>
        <v>258.3</v>
      </c>
      <c r="K58" s="29">
        <f t="shared" si="49"/>
        <v>258.3</v>
      </c>
      <c r="L58" s="6"/>
      <c r="M58" s="6"/>
      <c r="N58" s="37"/>
      <c r="O58" s="36">
        <v>16.636</v>
      </c>
      <c r="P58" s="42"/>
      <c r="Q58" s="42"/>
      <c r="R58" s="52"/>
    </row>
    <row r="59" s="2" customFormat="1" ht="18.75" spans="1:18">
      <c r="A59" s="10">
        <v>33</v>
      </c>
      <c r="B59" s="5"/>
      <c r="C59" s="12" t="s">
        <v>414</v>
      </c>
      <c r="D59" s="10">
        <v>0</v>
      </c>
      <c r="E59" s="10">
        <v>0</v>
      </c>
      <c r="F59" s="10">
        <v>167</v>
      </c>
      <c r="G59" s="10">
        <f t="shared" si="46"/>
        <v>167</v>
      </c>
      <c r="H59" s="10">
        <v>0</v>
      </c>
      <c r="I59" s="10">
        <f t="shared" si="47"/>
        <v>0</v>
      </c>
      <c r="J59" s="10">
        <f t="shared" si="48"/>
        <v>35.07</v>
      </c>
      <c r="K59" s="10">
        <f t="shared" si="49"/>
        <v>35.07</v>
      </c>
      <c r="L59" s="6"/>
      <c r="M59" s="6"/>
      <c r="N59" s="37"/>
      <c r="O59" s="36">
        <v>0</v>
      </c>
      <c r="P59" s="42"/>
      <c r="Q59" s="42"/>
      <c r="R59" s="52"/>
    </row>
    <row r="60" s="2" customFormat="1" ht="18.75" spans="1:18">
      <c r="A60" s="6" t="s">
        <v>415</v>
      </c>
      <c r="B60" s="6"/>
      <c r="C60" s="6"/>
      <c r="D60" s="16">
        <f t="shared" ref="D60:K60" si="50">SUM(D57:D59)</f>
        <v>0</v>
      </c>
      <c r="E60" s="16">
        <f t="shared" si="50"/>
        <v>63</v>
      </c>
      <c r="F60" s="16">
        <f t="shared" si="50"/>
        <v>4278</v>
      </c>
      <c r="G60" s="16">
        <f t="shared" si="50"/>
        <v>4341</v>
      </c>
      <c r="H60" s="16">
        <f t="shared" si="50"/>
        <v>0</v>
      </c>
      <c r="I60" s="16">
        <f t="shared" si="50"/>
        <v>20.16</v>
      </c>
      <c r="J60" s="16">
        <f t="shared" si="50"/>
        <v>898.38</v>
      </c>
      <c r="K60" s="16">
        <f t="shared" si="50"/>
        <v>918.54</v>
      </c>
      <c r="L60" s="6"/>
      <c r="M60" s="6"/>
      <c r="N60" s="37"/>
      <c r="O60" s="40">
        <f>SUM(O57:O59)</f>
        <v>56.98</v>
      </c>
      <c r="P60" s="43"/>
      <c r="Q60" s="43"/>
      <c r="R60" s="53"/>
    </row>
    <row r="61" s="2" customFormat="1" ht="30" customHeight="1" spans="1:18">
      <c r="A61" s="10">
        <v>34</v>
      </c>
      <c r="B61" s="6" t="s">
        <v>314</v>
      </c>
      <c r="C61" s="12" t="s">
        <v>416</v>
      </c>
      <c r="D61" s="10">
        <v>0</v>
      </c>
      <c r="E61" s="10">
        <v>0</v>
      </c>
      <c r="F61" s="10">
        <v>546</v>
      </c>
      <c r="G61" s="10">
        <f>F61+E61+D61</f>
        <v>546</v>
      </c>
      <c r="H61" s="10">
        <v>0</v>
      </c>
      <c r="I61" s="10">
        <f>E61*0.32</f>
        <v>0</v>
      </c>
      <c r="J61" s="10">
        <f>F61*0.21</f>
        <v>114.66</v>
      </c>
      <c r="K61" s="10">
        <f>J61+I61+H61</f>
        <v>114.66</v>
      </c>
      <c r="L61" s="6">
        <v>8</v>
      </c>
      <c r="M61" s="6">
        <f>K62*L61*0.1</f>
        <v>91.728</v>
      </c>
      <c r="N61" s="37">
        <v>92</v>
      </c>
      <c r="O61" s="36">
        <v>32.245</v>
      </c>
      <c r="P61" s="37">
        <v>0</v>
      </c>
      <c r="Q61" s="37">
        <v>0</v>
      </c>
      <c r="R61" s="51" t="s">
        <v>315</v>
      </c>
    </row>
    <row r="62" s="2" customFormat="1" ht="45" customHeight="1" spans="1:18">
      <c r="A62" s="6" t="s">
        <v>417</v>
      </c>
      <c r="B62" s="6"/>
      <c r="C62" s="6"/>
      <c r="D62" s="16">
        <v>0</v>
      </c>
      <c r="E62" s="16">
        <v>0</v>
      </c>
      <c r="F62" s="16">
        <f t="shared" ref="F62:K62" si="51">SUM(F61:F61)</f>
        <v>546</v>
      </c>
      <c r="G62" s="16">
        <f t="shared" si="51"/>
        <v>546</v>
      </c>
      <c r="H62" s="16">
        <f t="shared" si="51"/>
        <v>0</v>
      </c>
      <c r="I62" s="16">
        <f t="shared" si="51"/>
        <v>0</v>
      </c>
      <c r="J62" s="16">
        <f t="shared" si="51"/>
        <v>114.66</v>
      </c>
      <c r="K62" s="16">
        <f t="shared" si="51"/>
        <v>114.66</v>
      </c>
      <c r="L62" s="6"/>
      <c r="M62" s="6"/>
      <c r="N62" s="37"/>
      <c r="O62" s="40">
        <f>SUM(O61:O61)</f>
        <v>32.245</v>
      </c>
      <c r="P62" s="37">
        <v>0</v>
      </c>
      <c r="Q62" s="43">
        <f>Q61+Q57</f>
        <v>0</v>
      </c>
      <c r="R62" s="53"/>
    </row>
    <row r="63" s="2" customFormat="1" ht="18.75" spans="1:18">
      <c r="A63" s="6" t="s">
        <v>310</v>
      </c>
      <c r="B63" s="6"/>
      <c r="C63" s="6"/>
      <c r="D63" s="16">
        <f t="shared" ref="D63:K63" si="52">D62+D60</f>
        <v>0</v>
      </c>
      <c r="E63" s="16">
        <f t="shared" si="52"/>
        <v>63</v>
      </c>
      <c r="F63" s="16">
        <f t="shared" si="52"/>
        <v>4824</v>
      </c>
      <c r="G63" s="16">
        <f t="shared" si="52"/>
        <v>4887</v>
      </c>
      <c r="H63" s="16">
        <f t="shared" si="52"/>
        <v>0</v>
      </c>
      <c r="I63" s="16">
        <f t="shared" si="52"/>
        <v>20.16</v>
      </c>
      <c r="J63" s="16">
        <f t="shared" si="52"/>
        <v>1013.04</v>
      </c>
      <c r="K63" s="16">
        <f t="shared" si="52"/>
        <v>1033.2</v>
      </c>
      <c r="L63" s="6" t="s">
        <v>418</v>
      </c>
      <c r="M63" s="34">
        <f>M61+M57</f>
        <v>642.852</v>
      </c>
      <c r="N63" s="45">
        <f>N57+N61</f>
        <v>644</v>
      </c>
      <c r="O63" s="40">
        <f>O62+O60</f>
        <v>89.225</v>
      </c>
      <c r="P63" s="37">
        <f>P62+P57</f>
        <v>0</v>
      </c>
      <c r="Q63" s="37">
        <f>Q57+Q62</f>
        <v>0</v>
      </c>
      <c r="R63" s="47"/>
    </row>
    <row r="64" s="2" customFormat="1" ht="18.75" spans="1:18">
      <c r="A64" s="6" t="s">
        <v>419</v>
      </c>
      <c r="B64" s="6"/>
      <c r="C64" s="6"/>
      <c r="D64" s="10">
        <f t="shared" ref="D64:G64" si="53">D63+D53+D48+D42+D35+D25+D22+D16</f>
        <v>90</v>
      </c>
      <c r="E64" s="10">
        <f t="shared" si="53"/>
        <v>1558</v>
      </c>
      <c r="F64" s="10">
        <f t="shared" si="53"/>
        <v>81495</v>
      </c>
      <c r="G64" s="10">
        <f t="shared" si="53"/>
        <v>83143</v>
      </c>
      <c r="H64" s="10">
        <f>H63++H53+H48+H42+H35+H25+H22+H16</f>
        <v>21.6</v>
      </c>
      <c r="I64" s="10">
        <f t="shared" ref="I64:K64" si="54">I63+I53+I48+I42+I35+I25+I22+I16</f>
        <v>498.56</v>
      </c>
      <c r="J64" s="10">
        <f t="shared" si="54"/>
        <v>17113.95</v>
      </c>
      <c r="K64" s="10">
        <f t="shared" si="54"/>
        <v>17634.11</v>
      </c>
      <c r="L64" s="6" t="s">
        <v>418</v>
      </c>
      <c r="M64" s="34">
        <f>M63+M49+M42+M35+M23+M22+M5+M43</f>
        <v>6009.244</v>
      </c>
      <c r="N64" s="45">
        <f>N63+N49+N43+N42+N35+N23+N22+N5</f>
        <v>6015</v>
      </c>
      <c r="O64" s="40">
        <f>O63+O56+O48+O42+O35+O25+O22+O16</f>
        <v>749.90002</v>
      </c>
      <c r="P64" s="47">
        <f>P63+P56+P48+P36+P35+P23+P22+P5</f>
        <v>102.7062</v>
      </c>
      <c r="Q64" s="37">
        <f>Q63+Q56+Q43+Q36+Q35+Q23+Q17+Q5</f>
        <v>105</v>
      </c>
      <c r="R64" s="47"/>
    </row>
    <row r="65" s="2" customFormat="1" spans="1:13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="2" customFormat="1" spans="1:13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</row>
    <row r="67" s="2" customFormat="1" spans="1:13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</row>
    <row r="68" s="2" customFormat="1" spans="1:1">
      <c r="A68" s="55"/>
    </row>
    <row r="69" s="2" customFormat="1" spans="1:1">
      <c r="A69" s="55"/>
    </row>
    <row r="70" s="2" customFormat="1" spans="1:1">
      <c r="A70" s="55"/>
    </row>
    <row r="71" s="2" customFormat="1" spans="1:1">
      <c r="A71" s="55"/>
    </row>
    <row r="72" s="2" customFormat="1" spans="1:1">
      <c r="A72" s="55"/>
    </row>
  </sheetData>
  <mergeCells count="103">
    <mergeCell ref="A1:R1"/>
    <mergeCell ref="D2:G2"/>
    <mergeCell ref="H2:K2"/>
    <mergeCell ref="A16:C16"/>
    <mergeCell ref="A19:C19"/>
    <mergeCell ref="A21:C21"/>
    <mergeCell ref="A22:C22"/>
    <mergeCell ref="A25:C25"/>
    <mergeCell ref="B31:C31"/>
    <mergeCell ref="B34:C34"/>
    <mergeCell ref="A35:C35"/>
    <mergeCell ref="A37:C37"/>
    <mergeCell ref="A39:C39"/>
    <mergeCell ref="A41:C41"/>
    <mergeCell ref="A42:C42"/>
    <mergeCell ref="A48:C48"/>
    <mergeCell ref="A53:C53"/>
    <mergeCell ref="A55:C55"/>
    <mergeCell ref="A60:C60"/>
    <mergeCell ref="A62:C62"/>
    <mergeCell ref="A63:C63"/>
    <mergeCell ref="A64:C64"/>
    <mergeCell ref="A2:A3"/>
    <mergeCell ref="B2:B3"/>
    <mergeCell ref="B5:B15"/>
    <mergeCell ref="B17:B18"/>
    <mergeCell ref="B23:B24"/>
    <mergeCell ref="B26:B30"/>
    <mergeCell ref="B32:B33"/>
    <mergeCell ref="B43:B47"/>
    <mergeCell ref="B49:B52"/>
    <mergeCell ref="B57:B59"/>
    <mergeCell ref="C2:C3"/>
    <mergeCell ref="L2:L3"/>
    <mergeCell ref="L5:L16"/>
    <mergeCell ref="L17:L19"/>
    <mergeCell ref="L20:L22"/>
    <mergeCell ref="L23:L25"/>
    <mergeCell ref="L26:L31"/>
    <mergeCell ref="L32:L35"/>
    <mergeCell ref="L36:L37"/>
    <mergeCell ref="L38:L39"/>
    <mergeCell ref="L40:L42"/>
    <mergeCell ref="L43:L48"/>
    <mergeCell ref="L49:L53"/>
    <mergeCell ref="L54:L55"/>
    <mergeCell ref="L57:L60"/>
    <mergeCell ref="L61:L62"/>
    <mergeCell ref="M2:M3"/>
    <mergeCell ref="M5:M16"/>
    <mergeCell ref="M17:M19"/>
    <mergeCell ref="M20:M21"/>
    <mergeCell ref="M23:M25"/>
    <mergeCell ref="M26:M31"/>
    <mergeCell ref="M32:M34"/>
    <mergeCell ref="M36:M37"/>
    <mergeCell ref="M38:M39"/>
    <mergeCell ref="M40:M41"/>
    <mergeCell ref="M43:M48"/>
    <mergeCell ref="M49:M53"/>
    <mergeCell ref="M57:M60"/>
    <mergeCell ref="M61:M62"/>
    <mergeCell ref="N2:N4"/>
    <mergeCell ref="N5:N16"/>
    <mergeCell ref="N17:N19"/>
    <mergeCell ref="N20:N21"/>
    <mergeCell ref="N23:N25"/>
    <mergeCell ref="N26:N31"/>
    <mergeCell ref="N32:N34"/>
    <mergeCell ref="N36:N37"/>
    <mergeCell ref="N38:N39"/>
    <mergeCell ref="N40:N41"/>
    <mergeCell ref="N43:N48"/>
    <mergeCell ref="N49:N53"/>
    <mergeCell ref="N57:N60"/>
    <mergeCell ref="N61:N62"/>
    <mergeCell ref="O2:O4"/>
    <mergeCell ref="P2:P4"/>
    <mergeCell ref="P5:P16"/>
    <mergeCell ref="P17:P19"/>
    <mergeCell ref="P20:P21"/>
    <mergeCell ref="P23:P25"/>
    <mergeCell ref="P36:P42"/>
    <mergeCell ref="P49:P53"/>
    <mergeCell ref="P54:P55"/>
    <mergeCell ref="P57:P60"/>
    <mergeCell ref="Q2:Q4"/>
    <mergeCell ref="Q5:Q16"/>
    <mergeCell ref="Q17:Q22"/>
    <mergeCell ref="Q23:Q25"/>
    <mergeCell ref="Q26:Q31"/>
    <mergeCell ref="Q32:Q33"/>
    <mergeCell ref="Q36:Q42"/>
    <mergeCell ref="Q43:Q48"/>
    <mergeCell ref="Q49:Q53"/>
    <mergeCell ref="Q54:Q55"/>
    <mergeCell ref="Q57:Q60"/>
    <mergeCell ref="R2:R4"/>
    <mergeCell ref="R5:R16"/>
    <mergeCell ref="R17:R22"/>
    <mergeCell ref="R23:R25"/>
    <mergeCell ref="R57:R60"/>
    <mergeCell ref="R61:R62"/>
  </mergeCells>
  <pageMargins left="0.472222222222222" right="0.75" top="0.432638888888889" bottom="1" header="0.275" footer="0.5"/>
  <pageSetup paperSize="8" orientation="landscape"/>
  <headerFooter/>
  <legacyDrawing r:id="rId2"/>
</worksheet>
</file>